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1" l="1"/>
  <c r="H24" i="1"/>
  <c r="M24" i="1" s="1"/>
  <c r="I24" i="1"/>
  <c r="J24" i="1"/>
  <c r="K24" i="1" l="1"/>
  <c r="L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K23" i="1" l="1"/>
  <c r="L23" i="1" s="1"/>
  <c r="K22" i="1"/>
  <c r="L22" i="1" s="1"/>
  <c r="K21" i="1"/>
  <c r="L21" i="1" s="1"/>
  <c r="H20" i="1" l="1"/>
  <c r="M20" i="1" l="1"/>
  <c r="M25" i="1" s="1"/>
  <c r="I20" i="1"/>
  <c r="J20" i="1"/>
  <c r="G25" i="1"/>
  <c r="F25" i="1"/>
  <c r="K20" i="1" l="1"/>
  <c r="L20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<sst xmlns="http://schemas.openxmlformats.org/spreadsheetml/2006/main" count="45" uniqueCount="40">
  <si>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</si>
  <si>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</si>
  <si>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</si>
  <si>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</si>
  <si>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</si>
  <si>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</si>
  <si>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</si>
  <si>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</si>
  <si>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</si>
  <si>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</si>
  <si>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</si>
  <si>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</si>
  <si>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</si>
  <si>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</si>
  <si>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</si>
  <si>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</si>
  <si>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</si>
  <si>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</si>
  <si>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</si>
  <si>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</si>
  <si>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</si>
  <si>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</si>
  <si>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</si>
  <si>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</si>
  <si>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</si>
  <si>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</si>
  <si>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</si>
  <si>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</si>
  <si>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№ 018-25</t>
  </si>
  <si>
    <t>на поставку реагентов  для определения глюкозы и лактата на анализаторах серии SUPER GL</t>
  </si>
  <si>
    <t>Пробирки с гемолизирующим системным раствором Vials with hemolysate system solution и капилляры 20 мкл</t>
  </si>
  <si>
    <t>шт</t>
  </si>
  <si>
    <t>Контрольные растворы "ДДС"</t>
  </si>
  <si>
    <t xml:space="preserve">Системный гемолизирующий раствор "ДДС" </t>
  </si>
  <si>
    <t xml:space="preserve">Калибровочный раствор "ДДС" </t>
  </si>
  <si>
    <t xml:space="preserve">Сенсор для определения глюкозы и лактата </t>
  </si>
  <si>
    <t>КП вх. № 305-02/25, 306-02/25 от 10.02.2025</t>
  </si>
  <si>
    <t>КП вх. № 307-02/25, 308-02/25 от 10.02.2026</t>
  </si>
  <si>
    <t>КП вх. № 309-02/25, 310-02/25 от 10.02.2027</t>
  </si>
  <si>
    <t>Исходя из имеющегося у Заказчика объёма финансового обеспечения для осуществления закупки НМЦД устанавливается в размере 786300 руб. (семьсот восемьдесят шесть тысяч триста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</si>
</sst>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2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4" zoomScaleNormal="100" zoomScalePageLayoutView="70" workbookViewId="0">
      <selection activeCell="G20" sqref="G20:G24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2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1" t="s">
        <v>16</v>
      </c>
      <c r="K12" s="41"/>
      <c r="M12" s="1" t="s">
        <v>14</v>
      </c>
    </row>
    <row r="14" spans="2:13" x14ac:dyDescent="0.25">
      <c r="B14" s="41" t="s">
        <v>15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7" ht="54.6" customHeight="1" x14ac:dyDescent="0.25">
      <c r="A17" s="44"/>
      <c r="B17" s="45"/>
      <c r="C17" s="46"/>
      <c r="D17" s="45"/>
      <c r="E17" s="14" t="s">
        <v>36</v>
      </c>
      <c r="F17" s="14" t="s">
        <v>37</v>
      </c>
      <c r="G17" s="14" t="s">
        <v>38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35" t="s">
        <v>0</v>
      </c>
      <c r="B18" s="35" t="s">
        <v>1</v>
      </c>
      <c r="C18" s="35" t="s">
        <v>2</v>
      </c>
      <c r="D18" s="35"/>
      <c r="E18" s="26" t="s">
        <v>24</v>
      </c>
      <c r="F18" s="26" t="s">
        <v>25</v>
      </c>
      <c r="G18" s="26" t="s">
        <v>26</v>
      </c>
      <c r="H18" s="47" t="s">
        <v>11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7" x14ac:dyDescent="0.25">
      <c r="A19" s="36"/>
      <c r="B19" s="36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48"/>
      <c r="I19" s="35"/>
      <c r="J19" s="35"/>
      <c r="K19" s="35"/>
      <c r="L19" s="35"/>
      <c r="M19" s="43"/>
    </row>
    <row r="20" spans="1:17" s="11" customFormat="1" x14ac:dyDescent="0.25">
      <c r="A20" s="18">
        <v>1</v>
      </c>
      <c r="B20" s="49" t="s">
        <v>33</v>
      </c>
      <c r="C20" s="27" t="s">
        <v>27</v>
      </c>
      <c r="D20" s="28">
        <v>30</v>
      </c>
      <c r="E20" s="19">
        <v>3280</v>
      </c>
      <c r="F20" s="12">
        <v>3300</v>
      </c>
      <c r="G20" s="12">
        <v>3250</v>
      </c>
      <c r="H20" s="12">
        <f>ROUND(AVERAGE(E20:G20),2)</f>
        <v>3276.67</v>
      </c>
      <c r="I20" s="15">
        <f t="shared" ref="I20:I23" si="0" xml:space="preserve"> COUNT(E20:G20)</f>
        <v>3</v>
      </c>
      <c r="J20" s="15">
        <f t="shared" ref="J20:J23" si="1">STDEV(E20:G20)</f>
        <v>25.16611478423583</v>
      </c>
      <c r="K20" s="15">
        <f t="shared" ref="K20:K23" si="2">J20/H20*100</f>
        <v>0.76803934434153665</v>
      </c>
      <c r="L20" s="15" t="str">
        <f t="shared" ref="L20:L23" si="3">IF(K20&lt;33,"ОДНОРОДНЫЕ","НЕОДНОРОДНЫЕ")</f>
        <v>ОДНОРОДНЫЕ</v>
      </c>
      <c r="M20" s="12">
        <f t="shared" ref="M20:M23" si="4">D20*H20</f>
        <v>98300.1</v>
      </c>
      <c r="O20" s="32"/>
      <c r="P20" s="32"/>
      <c r="Q20" s="13"/>
    </row>
    <row r="21" spans="1:17" s="29" customFormat="1" x14ac:dyDescent="0.25">
      <c r="A21" s="18">
        <v>2</v>
      </c>
      <c r="B21" s="49" t="s">
        <v>34</v>
      </c>
      <c r="C21" s="27" t="s">
        <v>27</v>
      </c>
      <c r="D21" s="28">
        <v>15</v>
      </c>
      <c r="E21" s="19">
        <v>2120</v>
      </c>
      <c r="F21" s="30">
        <v>2150</v>
      </c>
      <c r="G21" s="30">
        <v>2100</v>
      </c>
      <c r="H21" s="30">
        <f t="shared" ref="H21:H23" si="5">ROUND(AVERAGE(E21:G21),2)</f>
        <v>2123.33</v>
      </c>
      <c r="I21" s="31">
        <f t="shared" si="0"/>
        <v>3</v>
      </c>
      <c r="J21" s="31">
        <f t="shared" si="1"/>
        <v>25.16611478423583</v>
      </c>
      <c r="K21" s="31">
        <f t="shared" si="2"/>
        <v>1.1852191974038813</v>
      </c>
      <c r="L21" s="31" t="str">
        <f t="shared" si="3"/>
        <v>ОДНОРОДНЫЕ</v>
      </c>
      <c r="M21" s="30">
        <f t="shared" si="4"/>
        <v>31849.949999999997</v>
      </c>
      <c r="O21" s="32"/>
      <c r="P21" s="32"/>
    </row>
    <row r="22" spans="1:17" s="29" customFormat="1" x14ac:dyDescent="0.25">
      <c r="A22" s="18">
        <v>3</v>
      </c>
      <c r="B22" s="49" t="s">
        <v>32</v>
      </c>
      <c r="C22" s="27" t="s">
        <v>27</v>
      </c>
      <c r="D22" s="28">
        <v>12</v>
      </c>
      <c r="E22" s="19">
        <v>5035</v>
      </c>
      <c r="F22" s="30">
        <v>5050</v>
      </c>
      <c r="G22" s="30">
        <v>5025</v>
      </c>
      <c r="H22" s="30">
        <f t="shared" si="5"/>
        <v>5036.67</v>
      </c>
      <c r="I22" s="31">
        <f t="shared" si="0"/>
        <v>3</v>
      </c>
      <c r="J22" s="31">
        <f t="shared" si="1"/>
        <v>12.583057392117917</v>
      </c>
      <c r="K22" s="31">
        <f t="shared" si="2"/>
        <v>0.24982890267017527</v>
      </c>
      <c r="L22" s="31" t="str">
        <f t="shared" si="3"/>
        <v>ОДНОРОДНЫЕ</v>
      </c>
      <c r="M22" s="30">
        <f t="shared" si="4"/>
        <v>60440.04</v>
      </c>
      <c r="O22" s="32"/>
      <c r="P22" s="32"/>
    </row>
    <row r="23" spans="1:17" s="29" customFormat="1" x14ac:dyDescent="0.25">
      <c r="A23" s="18">
        <v>4</v>
      </c>
      <c r="B23" s="50" t="s">
        <v>35</v>
      </c>
      <c r="C23" s="27" t="s">
        <v>31</v>
      </c>
      <c r="D23" s="28">
        <v>14</v>
      </c>
      <c r="E23" s="19">
        <v>18800</v>
      </c>
      <c r="F23" s="30">
        <v>18800</v>
      </c>
      <c r="G23" s="30">
        <v>18500</v>
      </c>
      <c r="H23" s="30">
        <f t="shared" si="5"/>
        <v>18700</v>
      </c>
      <c r="I23" s="31">
        <f t="shared" si="0"/>
        <v>3</v>
      </c>
      <c r="J23" s="31">
        <f t="shared" si="1"/>
        <v>173.20508075688772</v>
      </c>
      <c r="K23" s="31">
        <f t="shared" si="2"/>
        <v>0.92623037837907873</v>
      </c>
      <c r="L23" s="31" t="str">
        <f t="shared" si="3"/>
        <v>ОДНОРОДНЫЕ</v>
      </c>
      <c r="M23" s="30">
        <f t="shared" si="4"/>
        <v>261800</v>
      </c>
      <c r="O23" s="32"/>
      <c r="P23" s="32"/>
    </row>
    <row r="24" spans="1:17" s="29" customFormat="1" ht="45" x14ac:dyDescent="0.25">
      <c r="A24" s="18">
        <v>5</v>
      </c>
      <c r="B24" s="50" t="s">
        <v>30</v>
      </c>
      <c r="C24" s="27" t="s">
        <v>27</v>
      </c>
      <c r="D24" s="28">
        <v>26</v>
      </c>
      <c r="E24" s="19">
        <v>13050</v>
      </c>
      <c r="F24" s="30">
        <v>13055</v>
      </c>
      <c r="G24" s="30">
        <v>13000</v>
      </c>
      <c r="H24" s="34">
        <f t="shared" ref="H24" si="6">ROUND(AVERAGE(E24:G24),2)</f>
        <v>13035</v>
      </c>
      <c r="I24" s="33">
        <f t="shared" ref="I24" si="7" xml:space="preserve"> COUNT(E24:G24)</f>
        <v>3</v>
      </c>
      <c r="J24" s="33">
        <f t="shared" ref="J24" si="8">STDEV(E24:G24)</f>
        <v>30.413812651491099</v>
      </c>
      <c r="K24" s="33">
        <f t="shared" ref="K24" si="9">J24/H24*100</f>
        <v>0.2333242244072965</v>
      </c>
      <c r="L24" s="33" t="str">
        <f t="shared" ref="L24" si="10">IF(K24&lt;33,"ОДНОРОДНЫЕ","НЕОДНОРОДНЫЕ")</f>
        <v>ОДНОРОДНЫЕ</v>
      </c>
      <c r="M24" s="34">
        <f t="shared" ref="M24" si="11">D24*H24</f>
        <v>338910</v>
      </c>
      <c r="O24" s="32"/>
      <c r="P24" s="32"/>
    </row>
    <row r="25" spans="1:17" x14ac:dyDescent="0.25">
      <c r="A25" s="18"/>
      <c r="B25" s="20"/>
      <c r="C25" s="21"/>
      <c r="D25" s="22"/>
      <c r="E25" s="12">
        <f>SUMPRODUCT($D$20:$D$24,E20:E24)</f>
        <v>793120</v>
      </c>
      <c r="F25" s="12">
        <f>SUMPRODUCT($D$20:$D$24,F20:F24)</f>
        <v>794480</v>
      </c>
      <c r="G25" s="23">
        <f>SUMPRODUCT($D$20:$D$24,G20:G24)</f>
        <v>786300</v>
      </c>
      <c r="H25" s="12"/>
      <c r="I25" s="15"/>
      <c r="J25" s="15"/>
      <c r="K25" s="15"/>
      <c r="L25" s="15"/>
      <c r="M25" s="24">
        <f>SUM(M20:M24)</f>
        <v>791300.09</v>
      </c>
      <c r="O25" s="32"/>
      <c r="P25" s="32"/>
    </row>
    <row r="26" spans="1:17" x14ac:dyDescent="0.25">
      <c r="A26" s="4"/>
      <c r="B26" s="4"/>
      <c r="C26" s="4"/>
      <c r="D26" s="4"/>
      <c r="E26" s="5"/>
      <c r="F26" s="5"/>
      <c r="G26" s="5"/>
      <c r="H26" s="5"/>
      <c r="I26" s="4"/>
      <c r="J26" s="4"/>
      <c r="K26" s="4"/>
      <c r="L26" s="4"/>
      <c r="M26" s="5"/>
      <c r="O26" s="32"/>
      <c r="P26" s="32"/>
    </row>
    <row r="27" spans="1:17" x14ac:dyDescent="0.25">
      <c r="A27" s="42" t="s">
        <v>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O27" s="32"/>
      <c r="P27" s="32"/>
    </row>
    <row r="28" spans="1:17" x14ac:dyDescent="0.25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O28" s="32"/>
      <c r="P28" s="32"/>
    </row>
    <row r="29" spans="1:17" ht="15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O29" s="32"/>
      <c r="P29" s="32"/>
    </row>
    <row r="30" spans="1:17" s="4" customFormat="1" x14ac:dyDescent="0.25">
      <c r="A30" s="38" t="s">
        <v>39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"/>
      <c r="O30" s="3"/>
    </row>
    <row r="31" spans="1:17" x14ac:dyDescent="0.25">
      <c r="A31" s="4"/>
      <c r="B31" s="4"/>
      <c r="C31" s="4"/>
      <c r="D31" s="4"/>
      <c r="E31" s="5"/>
      <c r="F31" s="5"/>
      <c r="G31" s="5"/>
      <c r="H31" s="5"/>
      <c r="I31" s="4"/>
      <c r="J31" s="4"/>
      <c r="K31" s="4"/>
      <c r="L31" s="4"/>
      <c r="M31" s="5"/>
    </row>
    <row r="32" spans="1:17" x14ac:dyDescent="0.25">
      <c r="A32" s="4"/>
      <c r="B32" s="4"/>
      <c r="C32" s="4"/>
      <c r="D32" s="4"/>
      <c r="E32" s="5"/>
      <c r="F32" s="5"/>
      <c r="G32" s="5"/>
      <c r="H32" s="5"/>
      <c r="I32" s="4"/>
      <c r="J32" s="25"/>
      <c r="K32" s="4"/>
      <c r="L32" s="4"/>
      <c r="M32" s="5"/>
    </row>
    <row r="33" spans="1:13" x14ac:dyDescent="0.25">
      <c r="A33" s="4"/>
      <c r="B33" s="4"/>
      <c r="C33" s="4"/>
      <c r="D33" s="4"/>
      <c r="E33" s="5"/>
      <c r="F33" s="5"/>
      <c r="G33" s="5"/>
      <c r="H33" s="5"/>
      <c r="I33" s="4"/>
      <c r="J33" s="4"/>
      <c r="K33" s="4"/>
      <c r="L33" s="4"/>
      <c r="M33" s="5"/>
    </row>
    <row r="34" spans="1:13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4"/>
      <c r="L34" s="4"/>
      <c r="M34" s="5"/>
    </row>
    <row r="36" spans="1:13" x14ac:dyDescent="0.25">
      <c r="L36" s="7"/>
    </row>
    <row r="38" spans="1:13" x14ac:dyDescent="0.25">
      <c r="L38" s="7"/>
    </row>
  </sheetData>
  <mergeCells count="18">
    <mergeCell ref="K18:K19"/>
    <mergeCell ref="L18:L19"/>
    <mergeCell ref="A18:A19"/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</mergeCells>
  <conditionalFormatting sqref="L20 L25">
    <cfRule type="containsText" dxfId="257" priority="508" operator="containsText" text="НЕ">
      <formula>NOT(ISERROR(SEARCH("НЕ",L20)))</formula>
    </cfRule>
    <cfRule type="containsText" dxfId="256" priority="509" operator="containsText" text="ОДНОРОДНЫЕ">
      <formula>NOT(ISERROR(SEARCH("ОДНОРОДНЫЕ",L20)))</formula>
    </cfRule>
    <cfRule type="containsText" dxfId="255" priority="510" operator="containsText" text="НЕОДНОРОДНЫЕ">
      <formula>NOT(ISERROR(SEARCH("НЕОДНОРОДНЫЕ",L20)))</formula>
    </cfRule>
  </conditionalFormatting>
  <conditionalFormatting sqref="L20 L25">
    <cfRule type="containsText" dxfId="254" priority="505" operator="containsText" text="НЕОДНОРОДНЫЕ">
      <formula>NOT(ISERROR(SEARCH("НЕОДНОРОДНЫЕ",L20)))</formula>
    </cfRule>
    <cfRule type="containsText" dxfId="253" priority="506" operator="containsText" text="ОДНОРОДНЫЕ">
      <formula>NOT(ISERROR(SEARCH("ОДНОРОДНЫЕ",L20)))</formula>
    </cfRule>
    <cfRule type="containsText" dxfId="252" priority="507" operator="containsText" text="НЕОДНОРОДНЫЕ">
      <formula>NOT(ISERROR(SEARCH("НЕОДНОРОДНЫЕ",L20)))</formula>
    </cfRule>
  </conditionalFormatting>
  <conditionalFormatting sqref="L21">
    <cfRule type="containsText" dxfId="251" priority="292" operator="containsText" text="НЕ">
      <formula>NOT(ISERROR(SEARCH("НЕ",L21)))</formula>
    </cfRule>
    <cfRule type="containsText" dxfId="250" priority="293" operator="containsText" text="ОДНОРОДНЫЕ">
      <formula>NOT(ISERROR(SEARCH("ОДНОРОДНЫЕ",L21)))</formula>
    </cfRule>
    <cfRule type="containsText" dxfId="249" priority="294" operator="containsText" text="НЕОДНОРОДНЫЕ">
      <formula>NOT(ISERROR(SEARCH("НЕОДНОРОДНЫЕ",L21)))</formula>
    </cfRule>
  </conditionalFormatting>
  <conditionalFormatting sqref="L21">
    <cfRule type="containsText" dxfId="248" priority="289" operator="containsText" text="НЕОДНОРОДНЫЕ">
      <formula>NOT(ISERROR(SEARCH("НЕОДНОРОДНЫЕ",L21)))</formula>
    </cfRule>
    <cfRule type="containsText" dxfId="247" priority="290" operator="containsText" text="ОДНОРОДНЫЕ">
      <formula>NOT(ISERROR(SEARCH("ОДНОРОДНЫЕ",L21)))</formula>
    </cfRule>
    <cfRule type="containsText" dxfId="246" priority="291" operator="containsText" text="НЕОДНОРОДНЫЕ">
      <formula>NOT(ISERROR(SEARCH("НЕОДНОРОДНЫЕ",L21)))</formula>
    </cfRule>
  </conditionalFormatting>
  <conditionalFormatting sqref="L22">
    <cfRule type="containsText" dxfId="245" priority="286" operator="containsText" text="НЕ">
      <formula>NOT(ISERROR(SEARCH("НЕ",L22)))</formula>
    </cfRule>
    <cfRule type="containsText" dxfId="244" priority="287" operator="containsText" text="ОДНОРОДНЫЕ">
      <formula>NOT(ISERROR(SEARCH("ОДНОРОДНЫЕ",L22)))</formula>
    </cfRule>
    <cfRule type="containsText" dxfId="243" priority="288" operator="containsText" text="НЕОДНОРОДНЫЕ">
      <formula>NOT(ISERROR(SEARCH("НЕОДНОРОДНЫЕ",L22)))</formula>
    </cfRule>
  </conditionalFormatting>
  <conditionalFormatting sqref="L22">
    <cfRule type="containsText" dxfId="242" priority="283" operator="containsText" text="НЕОДНОРОДНЫЕ">
      <formula>NOT(ISERROR(SEARCH("НЕОДНОРОДНЫЕ",L22)))</formula>
    </cfRule>
    <cfRule type="containsText" dxfId="241" priority="284" operator="containsText" text="ОДНОРОДНЫЕ">
      <formula>NOT(ISERROR(SEARCH("ОДНОРОДНЫЕ",L22)))</formula>
    </cfRule>
    <cfRule type="containsText" dxfId="240" priority="285" operator="containsText" text="НЕОДНОРОДНЫЕ">
      <formula>NOT(ISERROR(SEARCH("НЕОДНОРОДНЫЕ",L22)))</formula>
    </cfRule>
  </conditionalFormatting>
  <conditionalFormatting sqref="L23:L24">
    <cfRule type="containsText" dxfId="71" priority="64" operator="containsText" text="НЕ">
      <formula>NOT(ISERROR(SEARCH("НЕ",L23)))</formula>
    </cfRule>
    <cfRule type="containsText" dxfId="70" priority="65" operator="containsText" text="ОДНОРОДНЫЕ">
      <formula>NOT(ISERROR(SEARCH("ОДНОРОДНЫЕ",L23)))</formula>
    </cfRule>
    <cfRule type="containsText" dxfId="69" priority="66" operator="containsText" text="НЕОДНОРОДНЫЕ">
      <formula>NOT(ISERROR(SEARCH("НЕОДНОРОДНЫЕ",L23)))</formula>
    </cfRule>
  </conditionalFormatting>
  <conditionalFormatting sqref="L23:L24">
    <cfRule type="containsText" dxfId="68" priority="61" operator="containsText" text="НЕОДНОРОДНЫЕ">
      <formula>NOT(ISERROR(SEARCH("НЕОДНОРОДНЫЕ",L23)))</formula>
    </cfRule>
    <cfRule type="containsText" dxfId="67" priority="62" operator="containsText" text="ОДНОРОДНЫЕ">
      <formula>NOT(ISERROR(SEARCH("ОДНОРОДНЫЕ",L23)))</formula>
    </cfRule>
    <cfRule type="containsText" dxfId="66" priority="6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2025-02-10T11:37:55Z</dcterms:modified>
</cp:coreProperties>
</file>