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J21" i="1" l="1"/>
  <c r="I21" i="1"/>
  <c r="H21" i="1"/>
  <c r="M21" i="1" s="1"/>
  <c r="K21" i="1" l="1"/>
  <c r="L21" i="1" s="1"/>
  <c r="H20" i="1" l="1"/>
  <c r="M20" i="1" l="1"/>
  <c r="M22" i="1" s="1"/>
  <c r="I20" i="1"/>
  <c r="J20" i="1"/>
  <c r="G22" i="1"/>
  <c r="F22" i="1"/>
  <c r="K20" i="1" l="1"/>
  <c r="L20" i="1" s="1"/>
</calcChain>
</file>

<file path=xl/sharedStrings.xml><?xml version="1.0" encoding="utf-8"?>
<sst xmlns="http://schemas.openxmlformats.org/spreadsheetml/2006/main" count="39" uniqueCount="36">
  <si>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</si>
  <si>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</si>
  <si>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</si>
  <si>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</si>
  <si>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</si>
  <si>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</si>
  <si>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</si>
  <si>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</si>
  <si>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</si>
  <si>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</si>
  <si>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</si>
  <si>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</si>
  <si>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</si>
  <si>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</si>
  <si>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</si>
  <si>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</si>
  <si>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</si>
  <si>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</si>
  <si>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</si>
  <si>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</si>
  <si>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</si>
  <si>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</si>
  <si>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</si>
  <si>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</si>
  <si>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</si>
  <si>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</si>
  <si>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</si>
  <si>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</si>
  <si>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 xml:space="preserve">Контейнер для сбора биоматериала </t>
  </si>
  <si>
    <t>Контейнер для сбора биоматериала</t>
  </si>
  <si>
    <t>№ 054-25</t>
  </si>
  <si>
    <t>на поставку контейнеров для сбора биоматериала</t>
  </si>
  <si>
    <t>КП вх № 598-03/25 от 12.03.2025</t>
  </si>
  <si>
    <t>КП вх № 599-03/25 от 12.03.2025</t>
  </si>
  <si>
    <t>КП вх № 600-03/25 от 12.03.2025</t>
  </si>
  <si>
    <t>Исходя из имеющегося у Заказчика объёма финансового обеспечения для осуществления закупки НМЦД устанавливается в размере 302500 руб. (триста две тысячи пятьсот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</si>
</sst>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PageLayoutView="70" workbookViewId="0">
      <selection activeCell="E33" sqref="E33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6" t="s">
        <v>31</v>
      </c>
      <c r="F3" s="36"/>
      <c r="G3" s="36"/>
      <c r="H3" s="36"/>
      <c r="I3" s="36"/>
      <c r="J3" s="36"/>
      <c r="K3" s="36"/>
      <c r="L3" s="36"/>
      <c r="M3" s="36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30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7" ht="54.6" customHeight="1" x14ac:dyDescent="0.25">
      <c r="A17" s="43"/>
      <c r="B17" s="44"/>
      <c r="C17" s="45"/>
      <c r="D17" s="44"/>
      <c r="E17" s="14" t="s">
        <v>32</v>
      </c>
      <c r="F17" s="14" t="s">
        <v>33</v>
      </c>
      <c r="G17" s="14" t="s">
        <v>34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4" t="s">
        <v>0</v>
      </c>
      <c r="B18" s="34" t="s">
        <v>1</v>
      </c>
      <c r="C18" s="34" t="s">
        <v>2</v>
      </c>
      <c r="D18" s="34"/>
      <c r="E18" s="26" t="s">
        <v>24</v>
      </c>
      <c r="F18" s="26" t="s">
        <v>25</v>
      </c>
      <c r="G18" s="26" t="s">
        <v>26</v>
      </c>
      <c r="H18" s="46" t="s">
        <v>11</v>
      </c>
      <c r="I18" s="34" t="s">
        <v>8</v>
      </c>
      <c r="J18" s="34" t="s">
        <v>9</v>
      </c>
      <c r="K18" s="34" t="s">
        <v>10</v>
      </c>
      <c r="L18" s="34" t="s">
        <v>6</v>
      </c>
      <c r="M18" s="42" t="s">
        <v>7</v>
      </c>
    </row>
    <row r="19" spans="1:17" x14ac:dyDescent="0.25">
      <c r="A19" s="35"/>
      <c r="B19" s="35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7"/>
      <c r="I19" s="34"/>
      <c r="J19" s="34"/>
      <c r="K19" s="34"/>
      <c r="L19" s="34"/>
      <c r="M19" s="42"/>
    </row>
    <row r="20" spans="1:17" s="11" customFormat="1" x14ac:dyDescent="0.25">
      <c r="A20" s="18">
        <v>1</v>
      </c>
      <c r="B20" s="31" t="s">
        <v>28</v>
      </c>
      <c r="C20" s="32" t="s">
        <v>27</v>
      </c>
      <c r="D20" s="33">
        <v>15000</v>
      </c>
      <c r="E20" s="19">
        <v>7.55</v>
      </c>
      <c r="F20" s="12">
        <v>7.55</v>
      </c>
      <c r="G20" s="12">
        <v>7.5</v>
      </c>
      <c r="H20" s="12">
        <f>ROUND(AVERAGE(E20:G20),2)</f>
        <v>7.53</v>
      </c>
      <c r="I20" s="15">
        <f t="shared" ref="I20:I21" si="0" xml:space="preserve"> COUNT(E20:G20)</f>
        <v>3</v>
      </c>
      <c r="J20" s="15">
        <f t="shared" ref="J20:J21" si="1">STDEV(E20:G20)</f>
        <v>2.8867513459481187E-2</v>
      </c>
      <c r="K20" s="15">
        <f t="shared" ref="K20:K21" si="2">J20/H20*100</f>
        <v>0.38336671260931188</v>
      </c>
      <c r="L20" s="15" t="str">
        <f t="shared" ref="L20:L21" si="3">IF(K20&lt;33,"ОДНОРОДНЫЕ","НЕОДНОРОДНЫЕ")</f>
        <v>ОДНОРОДНЫЕ</v>
      </c>
      <c r="M20" s="12">
        <f t="shared" ref="M20:M21" si="4">D20*H20</f>
        <v>112950</v>
      </c>
      <c r="O20" s="30"/>
      <c r="P20" s="30"/>
      <c r="Q20" s="13"/>
    </row>
    <row r="21" spans="1:17" s="27" customFormat="1" x14ac:dyDescent="0.25">
      <c r="A21" s="18">
        <v>2</v>
      </c>
      <c r="B21" s="31" t="s">
        <v>29</v>
      </c>
      <c r="C21" s="32" t="s">
        <v>27</v>
      </c>
      <c r="D21" s="33">
        <v>20000</v>
      </c>
      <c r="E21" s="19">
        <v>9.5500000000000007</v>
      </c>
      <c r="F21" s="28">
        <v>9.6999999999999993</v>
      </c>
      <c r="G21" s="28">
        <v>9.5</v>
      </c>
      <c r="H21" s="28">
        <f t="shared" ref="H21" si="5">ROUND(AVERAGE(E21:G21),2)</f>
        <v>9.58</v>
      </c>
      <c r="I21" s="29">
        <f t="shared" si="0"/>
        <v>3</v>
      </c>
      <c r="J21" s="29">
        <f t="shared" si="1"/>
        <v>0.10408329997330612</v>
      </c>
      <c r="K21" s="29">
        <f t="shared" si="2"/>
        <v>1.0864645091159304</v>
      </c>
      <c r="L21" s="29" t="str">
        <f t="shared" si="3"/>
        <v>ОДНОРОДНЫЕ</v>
      </c>
      <c r="M21" s="28">
        <f t="shared" si="4"/>
        <v>191600</v>
      </c>
      <c r="O21" s="30"/>
      <c r="P21" s="30"/>
    </row>
    <row r="22" spans="1:17" x14ac:dyDescent="0.25">
      <c r="A22" s="18"/>
      <c r="B22" s="20"/>
      <c r="C22" s="21"/>
      <c r="D22" s="22"/>
      <c r="E22" s="12">
        <f>SUMPRODUCT($D$20:$D$21,E20:E21)</f>
        <v>304250</v>
      </c>
      <c r="F22" s="12">
        <f>SUMPRODUCT($D$20:$D$21,F20:F21)</f>
        <v>307250</v>
      </c>
      <c r="G22" s="23">
        <f>SUMPRODUCT($D$20:$D$21,G20:G21)</f>
        <v>302500</v>
      </c>
      <c r="H22" s="12"/>
      <c r="I22" s="15"/>
      <c r="J22" s="15"/>
      <c r="K22" s="15"/>
      <c r="L22" s="15"/>
      <c r="M22" s="24">
        <f>SUM(M20:M21)</f>
        <v>304550</v>
      </c>
      <c r="O22" s="30"/>
      <c r="P22" s="30"/>
    </row>
    <row r="23" spans="1:17" x14ac:dyDescent="0.25">
      <c r="A23" s="4"/>
      <c r="B23" s="4"/>
      <c r="C23" s="4"/>
      <c r="D23" s="4"/>
      <c r="E23" s="5"/>
      <c r="F23" s="5"/>
      <c r="G23" s="5"/>
      <c r="H23" s="5"/>
      <c r="I23" s="4"/>
      <c r="J23" s="4"/>
      <c r="K23" s="4"/>
      <c r="L23" s="4"/>
      <c r="M23" s="5"/>
      <c r="O23" s="30"/>
      <c r="P23" s="30"/>
    </row>
    <row r="24" spans="1:17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O24" s="30"/>
      <c r="P24" s="30"/>
    </row>
    <row r="25" spans="1:17" x14ac:dyDescent="0.25">
      <c r="A25" s="39" t="s">
        <v>18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O25" s="30"/>
      <c r="P25" s="30"/>
    </row>
    <row r="26" spans="1:17" ht="1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O26" s="30"/>
      <c r="P26" s="30"/>
    </row>
    <row r="27" spans="1:17" s="4" customFormat="1" x14ac:dyDescent="0.25">
      <c r="A27" s="37" t="s">
        <v>35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"/>
      <c r="O27" s="3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25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3" spans="10:12" x14ac:dyDescent="0.25">
      <c r="J33" s="7"/>
      <c r="L33" s="7"/>
    </row>
    <row r="35" spans="10:12" x14ac:dyDescent="0.25">
      <c r="L35" s="7"/>
    </row>
  </sheetData>
  <mergeCells count="18">
    <mergeCell ref="L18:L19"/>
    <mergeCell ref="A18:A19"/>
    <mergeCell ref="B18:B19"/>
    <mergeCell ref="C18:D18"/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</mergeCells>
  <conditionalFormatting sqref="L20 L22">
    <cfRule type="containsText" dxfId="11" priority="508" operator="containsText" text="НЕ">
      <formula>NOT(ISERROR(SEARCH("НЕ",L20)))</formula>
    </cfRule>
    <cfRule type="containsText" dxfId="10" priority="509" operator="containsText" text="ОДНОРОДНЫЕ">
      <formula>NOT(ISERROR(SEARCH("ОДНОРОДНЫЕ",L20)))</formula>
    </cfRule>
    <cfRule type="containsText" dxfId="9" priority="510" operator="containsText" text="НЕОДНОРОДНЫЕ">
      <formula>NOT(ISERROR(SEARCH("НЕОДНОРОДНЫЕ",L20)))</formula>
    </cfRule>
  </conditionalFormatting>
  <conditionalFormatting sqref="L20 L22">
    <cfRule type="containsText" dxfId="8" priority="505" operator="containsText" text="НЕОДНОРОДНЫЕ">
      <formula>NOT(ISERROR(SEARCH("НЕОДНОРОДНЫЕ",L20)))</formula>
    </cfRule>
    <cfRule type="containsText" dxfId="7" priority="506" operator="containsText" text="ОДНОРОДНЫЕ">
      <formula>NOT(ISERROR(SEARCH("ОДНОРОДНЫЕ",L20)))</formula>
    </cfRule>
    <cfRule type="containsText" dxfId="6" priority="507" operator="containsText" text="НЕОДНОРОДНЫЕ">
      <formula>NOT(ISERROR(SEARCH("НЕОДНОРОДНЫЕ",L20)))</formula>
    </cfRule>
  </conditionalFormatting>
  <conditionalFormatting sqref="L21">
    <cfRule type="containsText" dxfId="5" priority="292" operator="containsText" text="НЕ">
      <formula>NOT(ISERROR(SEARCH("НЕ",L21)))</formula>
    </cfRule>
    <cfRule type="containsText" dxfId="4" priority="293" operator="containsText" text="ОДНОРОДНЫЕ">
      <formula>NOT(ISERROR(SEARCH("ОДНОРОДНЫЕ",L21)))</formula>
    </cfRule>
    <cfRule type="containsText" dxfId="3" priority="294" operator="containsText" text="НЕОДНОРОДНЫЕ">
      <formula>NOT(ISERROR(SEARCH("НЕОДНОРОДНЫЕ",L21)))</formula>
    </cfRule>
  </conditionalFormatting>
  <conditionalFormatting sqref="L21">
    <cfRule type="containsText" dxfId="2" priority="289" operator="containsText" text="НЕОДНОРОДНЫЕ">
      <formula>NOT(ISERROR(SEARCH("НЕОДНОРОДНЫЕ",L21)))</formula>
    </cfRule>
    <cfRule type="containsText" dxfId="1" priority="290" operator="containsText" text="ОДНОРОДНЫЕ">
      <formula>NOT(ISERROR(SEARCH("ОДНОРОДНЫЕ",L21)))</formula>
    </cfRule>
    <cfRule type="containsText" dxfId="0" priority="291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2025-03-20T12:41:57Z</dcterms:modified>
</cp:coreProperties>
</file>