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2" i="1"/>
  <c r="I22" i="1"/>
  <c r="H22" i="1"/>
  <c r="M22" i="1" s="1"/>
  <c r="J21" i="1"/>
  <c r="I21" i="1"/>
  <c r="H21" i="1"/>
  <c r="M21" i="1" s="1"/>
  <c r="H24" i="1"/>
  <c r="M24" i="1" s="1"/>
  <c r="I24" i="1"/>
  <c r="J24" i="1"/>
  <c r="K24" i="1" l="1"/>
  <c r="L24" i="1" s="1"/>
  <c r="K23" i="1"/>
  <c r="L23" i="1" s="1"/>
  <c r="K22" i="1"/>
  <c r="L22" i="1" s="1"/>
  <c r="K21" i="1"/>
  <c r="L21" i="1" s="1"/>
  <c r="E25" i="1"/>
  <c r="H20" i="1" l="1"/>
  <c r="M20" i="1" l="1"/>
  <c r="M25" i="1" s="1"/>
  <c r="I20" i="1"/>
  <c r="J20" i="1"/>
  <c r="G25" i="1"/>
  <c r="F25" i="1"/>
  <c r="K20" i="1" l="1"/>
  <c r="L20" i="1" s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<sst xmlns="http://schemas.openxmlformats.org/spreadsheetml/2006/main" count="45" uniqueCount="39">
  <si>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</si>
  <si>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</si>
  <si>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</si>
  <si>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</si>
  <si>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</si>
  <si>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</si>
  <si>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</si>
  <si>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</si>
  <si>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</si>
  <si>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</si>
  <si>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</si>
  <si>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</si>
  <si>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</si>
  <si>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</si>
  <si>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</si>
  <si>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</si>
  <si>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</si>
  <si>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</si>
  <si>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</si>
  <si>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</si>
  <si>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</si>
  <si>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</si>
  <si>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</si>
  <si>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</si>
  <si>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</si>
  <si>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</si>
  <si>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</si>
  <si>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039-25</t>
  </si>
  <si>
    <t>на поставку гелей для УЗИ и ЭКГ</t>
  </si>
  <si>
    <t>Гель для УЗИ средней вязкости, «Медиагель» (или эквивалент)</t>
  </si>
  <si>
    <t>Дозатор-насос на канистру 5л/кг «Медиагель»</t>
  </si>
  <si>
    <t>Гель для УЗИ Медиагель(или эквивалент)</t>
  </si>
  <si>
    <t>Гель для ЭКГ, ЭЭГ Униагель 250гр (или эквивалент)</t>
  </si>
  <si>
    <t>Жидкость электродная контактная высокопроводящая для ЭКГ и других электрофизиологических исследований «Униспрей» или эквивалент</t>
  </si>
  <si>
    <t>Шт.</t>
  </si>
  <si>
    <t>КП вх. № 471-02/25 от 26.02.2025</t>
  </si>
  <si>
    <t>КП вх. № 472-02/25 от 26.02.2025</t>
  </si>
  <si>
    <t>КП вх. № 473-02/25 от 26.02.2025</t>
  </si>
  <si>
    <t>Исходя из имеющегося у Заказчика объёма финансового обеспечения для осуществления закупки НМЦД устанавливается в размере 346320 руб. (триста сорок шесть тысяч триста двадцать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</si>
</sst>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zoomScalePageLayoutView="70" workbookViewId="0">
      <selection activeCell="O19" sqref="O19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4" t="s">
        <v>28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27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7" ht="54.6" customHeight="1" x14ac:dyDescent="0.25">
      <c r="A17" s="41"/>
      <c r="B17" s="42"/>
      <c r="C17" s="43"/>
      <c r="D17" s="42"/>
      <c r="E17" s="14" t="s">
        <v>35</v>
      </c>
      <c r="F17" s="14" t="s">
        <v>36</v>
      </c>
      <c r="G17" s="14" t="s">
        <v>37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2" t="s">
        <v>0</v>
      </c>
      <c r="B18" s="32" t="s">
        <v>1</v>
      </c>
      <c r="C18" s="32" t="s">
        <v>2</v>
      </c>
      <c r="D18" s="32"/>
      <c r="E18" s="26" t="s">
        <v>24</v>
      </c>
      <c r="F18" s="26" t="s">
        <v>25</v>
      </c>
      <c r="G18" s="26" t="s">
        <v>26</v>
      </c>
      <c r="H18" s="44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7" x14ac:dyDescent="0.25">
      <c r="A19" s="33"/>
      <c r="B19" s="33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5"/>
      <c r="I19" s="32"/>
      <c r="J19" s="32"/>
      <c r="K19" s="32"/>
      <c r="L19" s="32"/>
      <c r="M19" s="40"/>
    </row>
    <row r="20" spans="1:17" s="11" customFormat="1" ht="30" x14ac:dyDescent="0.25">
      <c r="A20" s="18">
        <v>1</v>
      </c>
      <c r="B20" s="46" t="s">
        <v>29</v>
      </c>
      <c r="C20" s="47" t="s">
        <v>34</v>
      </c>
      <c r="D20" s="27">
        <v>150</v>
      </c>
      <c r="E20" s="19">
        <v>1633.5</v>
      </c>
      <c r="F20" s="12">
        <v>1650</v>
      </c>
      <c r="G20" s="12">
        <v>1682</v>
      </c>
      <c r="H20" s="12">
        <f>ROUND(AVERAGE(E20:G20),2)</f>
        <v>1655.17</v>
      </c>
      <c r="I20" s="15">
        <f t="shared" ref="I20:I23" si="0" xml:space="preserve"> COUNT(E20:G20)</f>
        <v>3</v>
      </c>
      <c r="J20" s="15">
        <f t="shared" ref="J20:J23" si="1">STDEV(E20:G20)</f>
        <v>24.659345760448176</v>
      </c>
      <c r="K20" s="15">
        <f t="shared" ref="K20:K23" si="2">J20/H20*100</f>
        <v>1.4898376457069773</v>
      </c>
      <c r="L20" s="15" t="str">
        <f t="shared" ref="L20:L23" si="3">IF(K20&lt;33,"ОДНОРОДНЫЕ","НЕОДНОРОДНЫЕ")</f>
        <v>ОДНОРОДНЫЕ</v>
      </c>
      <c r="M20" s="12">
        <f t="shared" ref="M20:M23" si="4">D20*H20</f>
        <v>248275.5</v>
      </c>
      <c r="O20" s="28"/>
      <c r="P20" s="28"/>
      <c r="Q20" s="13"/>
    </row>
    <row r="21" spans="1:17" s="30" customFormat="1" x14ac:dyDescent="0.25">
      <c r="A21" s="18">
        <v>2</v>
      </c>
      <c r="B21" s="46" t="s">
        <v>30</v>
      </c>
      <c r="C21" s="47" t="s">
        <v>34</v>
      </c>
      <c r="D21" s="27">
        <v>20</v>
      </c>
      <c r="E21" s="19">
        <v>1014</v>
      </c>
      <c r="F21" s="31">
        <v>1020</v>
      </c>
      <c r="G21" s="31">
        <v>1044</v>
      </c>
      <c r="H21" s="31">
        <f t="shared" ref="H21:H23" si="5">ROUND(AVERAGE(E21:G21),2)</f>
        <v>1026</v>
      </c>
      <c r="I21" s="29">
        <f t="shared" si="0"/>
        <v>3</v>
      </c>
      <c r="J21" s="29">
        <f t="shared" si="1"/>
        <v>15.874507866387544</v>
      </c>
      <c r="K21" s="29">
        <f t="shared" si="2"/>
        <v>1.5472229889266613</v>
      </c>
      <c r="L21" s="29" t="str">
        <f t="shared" si="3"/>
        <v>ОДНОРОДНЫЕ</v>
      </c>
      <c r="M21" s="31">
        <f t="shared" si="4"/>
        <v>20520</v>
      </c>
      <c r="O21" s="28"/>
      <c r="P21" s="28"/>
    </row>
    <row r="22" spans="1:17" s="30" customFormat="1" x14ac:dyDescent="0.25">
      <c r="A22" s="18">
        <v>3</v>
      </c>
      <c r="B22" s="46" t="s">
        <v>31</v>
      </c>
      <c r="C22" s="47" t="s">
        <v>34</v>
      </c>
      <c r="D22" s="27">
        <v>150</v>
      </c>
      <c r="E22" s="19">
        <v>170.5</v>
      </c>
      <c r="F22" s="31">
        <v>171</v>
      </c>
      <c r="G22" s="31">
        <v>175</v>
      </c>
      <c r="H22" s="31">
        <f t="shared" si="5"/>
        <v>172.17</v>
      </c>
      <c r="I22" s="29">
        <f t="shared" si="0"/>
        <v>3</v>
      </c>
      <c r="J22" s="29">
        <f t="shared" si="1"/>
        <v>2.466441431158124</v>
      </c>
      <c r="K22" s="29">
        <f t="shared" si="2"/>
        <v>1.4325616722763108</v>
      </c>
      <c r="L22" s="29" t="str">
        <f t="shared" si="3"/>
        <v>ОДНОРОДНЫЕ</v>
      </c>
      <c r="M22" s="31">
        <f t="shared" si="4"/>
        <v>25825.499999999996</v>
      </c>
      <c r="O22" s="28"/>
      <c r="P22" s="28"/>
    </row>
    <row r="23" spans="1:17" s="30" customFormat="1" ht="30" x14ac:dyDescent="0.25">
      <c r="A23" s="18">
        <v>4</v>
      </c>
      <c r="B23" s="46" t="s">
        <v>32</v>
      </c>
      <c r="C23" s="47" t="s">
        <v>34</v>
      </c>
      <c r="D23" s="27">
        <v>105</v>
      </c>
      <c r="E23" s="19">
        <v>198</v>
      </c>
      <c r="F23" s="31">
        <v>199</v>
      </c>
      <c r="G23" s="31">
        <v>203</v>
      </c>
      <c r="H23" s="31">
        <f t="shared" si="5"/>
        <v>200</v>
      </c>
      <c r="I23" s="29">
        <f t="shared" si="0"/>
        <v>3</v>
      </c>
      <c r="J23" s="29">
        <f t="shared" si="1"/>
        <v>2.6457513110645907</v>
      </c>
      <c r="K23" s="29">
        <f t="shared" si="2"/>
        <v>1.3228756555322954</v>
      </c>
      <c r="L23" s="29" t="str">
        <f t="shared" si="3"/>
        <v>ОДНОРОДНЫЕ</v>
      </c>
      <c r="M23" s="31">
        <f t="shared" si="4"/>
        <v>21000</v>
      </c>
      <c r="O23" s="28"/>
      <c r="P23" s="28"/>
    </row>
    <row r="24" spans="1:17" s="30" customFormat="1" ht="60" x14ac:dyDescent="0.25">
      <c r="A24" s="18">
        <v>5</v>
      </c>
      <c r="B24" s="46" t="s">
        <v>33</v>
      </c>
      <c r="C24" s="47" t="s">
        <v>34</v>
      </c>
      <c r="D24" s="27">
        <v>175</v>
      </c>
      <c r="E24" s="19">
        <v>198</v>
      </c>
      <c r="F24" s="31">
        <v>200</v>
      </c>
      <c r="G24" s="31">
        <v>203</v>
      </c>
      <c r="H24" s="31">
        <f t="shared" ref="H24" si="6">ROUND(AVERAGE(E24:G24),2)</f>
        <v>200.33</v>
      </c>
      <c r="I24" s="29">
        <f t="shared" ref="I24" si="7" xml:space="preserve"> COUNT(E24:G24)</f>
        <v>3</v>
      </c>
      <c r="J24" s="29">
        <f t="shared" ref="J24" si="8">STDEV(E24:G24)</f>
        <v>2.5166114784235836</v>
      </c>
      <c r="K24" s="29">
        <f t="shared" ref="K24" si="9">J24/H24*100</f>
        <v>1.2562329548363118</v>
      </c>
      <c r="L24" s="29" t="str">
        <f t="shared" ref="L24" si="10">IF(K24&lt;33,"ОДНОРОДНЫЕ","НЕОДНОРОДНЫЕ")</f>
        <v>ОДНОРОДНЫЕ</v>
      </c>
      <c r="M24" s="31">
        <f t="shared" ref="M24" si="11">D24*H24</f>
        <v>35057.75</v>
      </c>
      <c r="O24" s="28"/>
      <c r="P24" s="28"/>
    </row>
    <row r="25" spans="1:17" x14ac:dyDescent="0.25">
      <c r="A25" s="18"/>
      <c r="B25" s="20"/>
      <c r="C25" s="21"/>
      <c r="D25" s="22"/>
      <c r="E25" s="12">
        <f>SUMPRODUCT($D$20:$D$24,E20:E24)</f>
        <v>346320</v>
      </c>
      <c r="F25" s="12">
        <f>SUMPRODUCT($D$20:$D$24,F20:F24)</f>
        <v>349445</v>
      </c>
      <c r="G25" s="23">
        <f>SUMPRODUCT($D$20:$D$24,G20:G24)</f>
        <v>356270</v>
      </c>
      <c r="H25" s="12"/>
      <c r="I25" s="15"/>
      <c r="J25" s="15"/>
      <c r="K25" s="15"/>
      <c r="L25" s="15"/>
      <c r="M25" s="24">
        <f>SUM(M20:M24)</f>
        <v>350678.75</v>
      </c>
      <c r="O25" s="28"/>
      <c r="P25" s="28"/>
    </row>
    <row r="26" spans="1:17" x14ac:dyDescent="0.25">
      <c r="A26" s="4"/>
      <c r="B26" s="4"/>
      <c r="C26" s="4"/>
      <c r="D26" s="4"/>
      <c r="E26" s="5"/>
      <c r="F26" s="5"/>
      <c r="G26" s="5"/>
      <c r="H26" s="5"/>
      <c r="I26" s="4"/>
      <c r="J26" s="4"/>
      <c r="K26" s="4"/>
      <c r="L26" s="4"/>
      <c r="M26" s="5"/>
      <c r="O26" s="28"/>
      <c r="P26" s="28"/>
    </row>
    <row r="27" spans="1:17" x14ac:dyDescent="0.25">
      <c r="A27" s="39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O27" s="28"/>
      <c r="P27" s="28"/>
    </row>
    <row r="28" spans="1:17" x14ac:dyDescent="0.25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O28" s="28"/>
      <c r="P28" s="28"/>
    </row>
    <row r="29" spans="1:17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O29" s="28"/>
      <c r="P29" s="28"/>
    </row>
    <row r="30" spans="1:17" s="4" customFormat="1" ht="37.5" customHeight="1" x14ac:dyDescent="0.25">
      <c r="A30" s="35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"/>
      <c r="O30" s="3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25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6" spans="1:13" x14ac:dyDescent="0.25">
      <c r="L36" s="7"/>
    </row>
    <row r="38" spans="1:13" x14ac:dyDescent="0.25">
      <c r="L38" s="7"/>
    </row>
  </sheetData>
  <mergeCells count="18">
    <mergeCell ref="L18:L19"/>
    <mergeCell ref="A18:A19"/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</mergeCells>
  <conditionalFormatting sqref="L20 L25">
    <cfRule type="containsText" dxfId="71" priority="556" operator="containsText" text="НЕ">
      <formula>NOT(ISERROR(SEARCH("НЕ",L20)))</formula>
    </cfRule>
    <cfRule type="containsText" dxfId="70" priority="557" operator="containsText" text="ОДНОРОДНЫЕ">
      <formula>NOT(ISERROR(SEARCH("ОДНОРОДНЫЕ",L20)))</formula>
    </cfRule>
    <cfRule type="containsText" dxfId="69" priority="558" operator="containsText" text="НЕОДНОРОДНЫЕ">
      <formula>NOT(ISERROR(SEARCH("НЕОДНОРОДНЫЕ",L20)))</formula>
    </cfRule>
  </conditionalFormatting>
  <conditionalFormatting sqref="L20 L25">
    <cfRule type="containsText" dxfId="68" priority="553" operator="containsText" text="НЕОДНОРОДНЫЕ">
      <formula>NOT(ISERROR(SEARCH("НЕОДНОРОДНЫЕ",L20)))</formula>
    </cfRule>
    <cfRule type="containsText" dxfId="67" priority="554" operator="containsText" text="ОДНОРОДНЫЕ">
      <formula>NOT(ISERROR(SEARCH("ОДНОРОДНЫЕ",L20)))</formula>
    </cfRule>
    <cfRule type="containsText" dxfId="66" priority="555" operator="containsText" text="НЕОДНОРОДНЫЕ">
      <formula>NOT(ISERROR(SEARCH("НЕОДНОРОДНЫЕ",L20)))</formula>
    </cfRule>
  </conditionalFormatting>
  <conditionalFormatting sqref="L24">
    <cfRule type="containsText" dxfId="47" priority="46" operator="containsText" text="НЕ">
      <formula>NOT(ISERROR(SEARCH("НЕ",L24)))</formula>
    </cfRule>
    <cfRule type="containsText" dxfId="46" priority="47" operator="containsText" text="ОДНОРОДНЫЕ">
      <formula>NOT(ISERROR(SEARCH("ОДНОРОДНЫЕ",L24)))</formula>
    </cfRule>
    <cfRule type="containsText" dxfId="45" priority="48" operator="containsText" text="НЕОДНОРОДНЫЕ">
      <formula>NOT(ISERROR(SEARCH("НЕОДНОРОДНЫЕ",L24)))</formula>
    </cfRule>
  </conditionalFormatting>
  <conditionalFormatting sqref="L24">
    <cfRule type="containsText" dxfId="44" priority="43" operator="containsText" text="НЕОДНОРОДНЫЕ">
      <formula>NOT(ISERROR(SEARCH("НЕОДНОРОДНЫЕ",L24)))</formula>
    </cfRule>
    <cfRule type="containsText" dxfId="43" priority="44" operator="containsText" text="ОДНОРОДНЫЕ">
      <formula>NOT(ISERROR(SEARCH("ОДНОРОДНЫЕ",L24)))</formula>
    </cfRule>
    <cfRule type="containsText" dxfId="42" priority="45" operator="containsText" text="НЕОДНОРОДНЫЕ">
      <formula>NOT(ISERROR(SEARCH("НЕОДНОРОДНЫЕ",L24)))</formula>
    </cfRule>
  </conditionalFormatting>
  <conditionalFormatting sqref="L21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2025-03-12T13:32:18Z</dcterms:modified>
</cp:coreProperties>
</file>