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7" i="1" l="1"/>
  <c r="P27" i="1"/>
  <c r="O27" i="1"/>
  <c r="T27" i="1" s="1"/>
  <c r="Q26" i="1"/>
  <c r="P26" i="1"/>
  <c r="O26" i="1"/>
  <c r="T26" i="1" s="1"/>
  <c r="Q25" i="1"/>
  <c r="P25" i="1"/>
  <c r="O25" i="1"/>
  <c r="T25" i="1" s="1"/>
  <c r="Q24" i="1"/>
  <c r="P24" i="1"/>
  <c r="O24" i="1"/>
  <c r="T24" i="1" s="1"/>
  <c r="R24" i="1" l="1"/>
  <c r="S24" i="1" s="1"/>
  <c r="R26" i="1"/>
  <c r="S26" i="1" s="1"/>
  <c r="R25" i="1"/>
  <c r="S25" i="1" s="1"/>
  <c r="R27" i="1"/>
  <c r="S27" i="1" s="1"/>
  <c r="Q31" i="1"/>
  <c r="P31" i="1"/>
  <c r="O31" i="1"/>
  <c r="T31" i="1" s="1"/>
  <c r="Q23" i="1"/>
  <c r="P23" i="1"/>
  <c r="O23" i="1"/>
  <c r="T23" i="1" s="1"/>
  <c r="Q22" i="1"/>
  <c r="P22" i="1"/>
  <c r="O22" i="1"/>
  <c r="T22" i="1" s="1"/>
  <c r="Q21" i="1"/>
  <c r="P21" i="1"/>
  <c r="O21" i="1"/>
  <c r="T21" i="1" s="1"/>
  <c r="Q20" i="1"/>
  <c r="P20" i="1"/>
  <c r="O20" i="1"/>
  <c r="T20" i="1" s="1"/>
  <c r="R23" i="1" l="1"/>
  <c r="S23" i="1" s="1"/>
  <c r="R21" i="1"/>
  <c r="S21" i="1" s="1"/>
  <c r="R20" i="1"/>
  <c r="S20" i="1" s="1"/>
  <c r="R31" i="1"/>
  <c r="S31" i="1" s="1"/>
  <c r="R22" i="1"/>
  <c r="S22" i="1" s="1"/>
  <c r="O19" i="1"/>
  <c r="G33" i="1"/>
  <c r="F33" i="1"/>
  <c r="E33" i="1"/>
  <c r="Q28" i="1" l="1"/>
  <c r="Q29" i="1"/>
  <c r="Q30" i="1"/>
  <c r="Q32" i="1"/>
  <c r="Q19" i="1"/>
  <c r="P28" i="1"/>
  <c r="P29" i="1"/>
  <c r="P30" i="1"/>
  <c r="P32" i="1"/>
  <c r="P19" i="1"/>
  <c r="O28" i="1"/>
  <c r="O29" i="1"/>
  <c r="O30" i="1"/>
  <c r="O32" i="1"/>
  <c r="T19" i="1"/>
  <c r="R19" i="1" l="1"/>
  <c r="S19" i="1" s="1"/>
  <c r="T28" i="1"/>
  <c r="T29" i="1"/>
  <c r="T30" i="1"/>
  <c r="T32" i="1"/>
  <c r="R32" i="1" l="1"/>
  <c r="S32" i="1" s="1"/>
  <c r="R29" i="1"/>
  <c r="S29" i="1" s="1"/>
  <c r="R30" i="1"/>
  <c r="S30" i="1" s="1"/>
  <c r="R28" i="1"/>
  <c r="S28" i="1" s="1"/>
</calcChain>
</file>

<file path=xl/sharedStrings.xml><?xml version="1.0" encoding="utf-8"?>
<sst xmlns="http://schemas.openxmlformats.org/spreadsheetml/2006/main" count="77" uniqueCount="55">
  <si>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</si>
  <si>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</si>
  <si>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</si>
  <si>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</si>
  <si>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</si>
  <si>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</si>
  <si>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</si>
  <si>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</si>
  <si>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</si>
  <si>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</si>
  <si>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</si>
  <si>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</si>
  <si>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</si>
  <si>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</si>
  <si>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</si>
  <si>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</si>
  <si>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</si>
  <si>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</si>
  <si>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</si>
  <si>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</si>
  <si>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</si>
  <si>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</si>
  <si>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</si>
  <si>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</si>
  <si>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</si>
  <si>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</si>
  <si>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</si>
  <si>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</si>
  <si>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</si>
  <si>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</si>
  <si>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</si>
  <si>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</si>
  <si>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</si>
  <si>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</si>
  <si>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на поставку колюще-режущих медицинских изделий</t>
  </si>
  <si>
    <t>Катетер внутривенный 18G</t>
  </si>
  <si>
    <t>Катетер внутривенный 20G</t>
  </si>
  <si>
    <t>Катетер внутривенный 22G</t>
  </si>
  <si>
    <t>Игла инъекционная однократного применения стерильная</t>
  </si>
  <si>
    <t>Игла спинальная, одноразового использования G22 тип Квинке</t>
  </si>
  <si>
    <t>Лезвие скальпеля, одноразового использования</t>
  </si>
  <si>
    <t>Скальпель, одноразового использования</t>
  </si>
  <si>
    <t>Катетер внутривенный 20 G</t>
  </si>
  <si>
    <t>Катетер внутривенный 22 G</t>
  </si>
  <si>
    <t xml:space="preserve">Игла для автоматической биопсийной системы </t>
  </si>
  <si>
    <t>Электрод игольчатый</t>
  </si>
  <si>
    <t>Иглы медицинские инъекционные одноразовые для инсулиновых инжекторов (ПЕН ручек)</t>
  </si>
  <si>
    <t>шт</t>
  </si>
  <si>
    <t>КП вх.804-04/25 от 03.04.2025</t>
  </si>
  <si>
    <t>Исходя из имеющегося у Заказчика объёма финансового обеспечения для осуществления закупки НМЦД устанавливается в размере 734600 руб. (Семьсот тридцать четыре тысячи шестьсот рублей 00 копеек)</t>
  </si>
  <si>
    <t>КП вх.805-04/25 от 03.04.2025</t>
  </si>
  <si>
    <t>КП вх.803-04/25 от 03.04.2025</t>
  </si>
  <si>
    <t>№ 073-25 (в редакции с изменениями от 04.04.2025 г.)</t>
  </si>
  <si>
    <r>
      <t>Катетер артериальный безопасный с иглой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G 22</t>
    </r>
  </si>
  <si>
    <r>
      <t>Катетер артериальный безопасный с иглой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G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</si>
</sst>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0.0"/>
    <numFmt numFmtId="166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zoomScale="85" zoomScaleNormal="85" zoomScalePageLayoutView="70" workbookViewId="0">
      <selection activeCell="F21" sqref="F21"/>
    </sheetView>
  </sheetViews>
  <sheetFormatPr defaultRowHeight="15" x14ac:dyDescent="0.25"/>
  <cols>
    <col min="1" max="1" width="6.140625" style="11" bestFit="1" customWidth="1"/>
    <col min="2" max="2" width="37.42578125" style="11" customWidth="1"/>
    <col min="3" max="3" width="11.7109375" style="11" customWidth="1"/>
    <col min="4" max="4" width="7.7109375" style="11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11" customWidth="1"/>
    <col min="17" max="17" width="12.5703125" style="11" customWidth="1"/>
    <col min="18" max="18" width="10.28515625" style="11" customWidth="1"/>
    <col min="19" max="19" width="22.42578125" style="11" bestFit="1" customWidth="1"/>
    <col min="20" max="20" width="17.5703125" style="1" customWidth="1"/>
    <col min="21" max="21" width="10.7109375" style="11" bestFit="1" customWidth="1"/>
    <col min="22" max="22" width="11.28515625" style="11" bestFit="1" customWidth="1"/>
    <col min="23" max="23" width="10.7109375" style="11" bestFit="1" customWidth="1"/>
    <col min="24" max="24" width="11.7109375" style="11" bestFit="1" customWidth="1"/>
    <col min="25" max="25" width="10.7109375" style="11" bestFit="1" customWidth="1"/>
    <col min="26" max="16384" width="9.140625" style="11"/>
  </cols>
  <sheetData>
    <row r="1" spans="1:20" x14ac:dyDescent="0.25">
      <c r="T1" s="4" t="s">
        <v>18</v>
      </c>
    </row>
    <row r="2" spans="1:20" ht="14.45" customHeight="1" x14ac:dyDescent="0.25">
      <c r="T2" s="4" t="s">
        <v>19</v>
      </c>
    </row>
    <row r="3" spans="1:20" x14ac:dyDescent="0.25">
      <c r="G3" s="36" t="s">
        <v>34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x14ac:dyDescent="0.25"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6"/>
      <c r="S4" s="16"/>
      <c r="T4" s="5" t="s">
        <v>21</v>
      </c>
    </row>
    <row r="5" spans="1:20" x14ac:dyDescent="0.25">
      <c r="G5" s="14"/>
      <c r="H5" s="14"/>
      <c r="I5" s="14"/>
      <c r="J5" s="14"/>
      <c r="K5" s="14"/>
      <c r="L5" s="14"/>
      <c r="M5" s="14"/>
      <c r="N5" s="14"/>
      <c r="O5" s="14"/>
      <c r="P5" s="16"/>
      <c r="Q5" s="16"/>
      <c r="R5" s="16"/>
      <c r="S5" s="16"/>
      <c r="T5" s="5" t="s">
        <v>20</v>
      </c>
    </row>
    <row r="6" spans="1:20" ht="14.45" customHeight="1" x14ac:dyDescent="0.25">
      <c r="G6" s="14"/>
      <c r="H6" s="14"/>
      <c r="I6" s="14"/>
      <c r="J6" s="14"/>
      <c r="K6" s="14"/>
      <c r="L6" s="14"/>
      <c r="M6" s="14"/>
      <c r="N6" s="14"/>
      <c r="O6" s="14"/>
      <c r="P6" s="16"/>
      <c r="Q6" s="16"/>
      <c r="R6" s="35"/>
      <c r="S6" s="35"/>
      <c r="T6" s="34" t="s">
        <v>52</v>
      </c>
    </row>
    <row r="7" spans="1:20" x14ac:dyDescent="0.25">
      <c r="G7" s="14"/>
      <c r="H7" s="14"/>
      <c r="I7" s="14"/>
      <c r="J7" s="14"/>
      <c r="K7" s="14"/>
      <c r="L7" s="14"/>
      <c r="M7" s="14"/>
      <c r="N7" s="14"/>
      <c r="O7" s="14"/>
      <c r="P7" s="16"/>
      <c r="Q7" s="16"/>
      <c r="R7" s="16"/>
      <c r="S7" s="16"/>
      <c r="T7" s="3" t="s">
        <v>12</v>
      </c>
    </row>
    <row r="8" spans="1:20" x14ac:dyDescent="0.25">
      <c r="T8" s="15" t="s">
        <v>15</v>
      </c>
    </row>
    <row r="9" spans="1:20" x14ac:dyDescent="0.25">
      <c r="T9" s="15" t="s">
        <v>13</v>
      </c>
    </row>
    <row r="11" spans="1:20" ht="28.9" customHeight="1" x14ac:dyDescent="0.25">
      <c r="Q11" s="39" t="s">
        <v>29</v>
      </c>
      <c r="R11" s="39"/>
      <c r="S11" s="16"/>
      <c r="T11" s="14" t="s">
        <v>30</v>
      </c>
    </row>
    <row r="13" spans="1:20" x14ac:dyDescent="0.25">
      <c r="B13" s="43" t="s">
        <v>14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1:20" hidden="1" x14ac:dyDescent="0.25"/>
    <row r="16" spans="1:20" ht="30" x14ac:dyDescent="0.25">
      <c r="A16" s="47"/>
      <c r="B16" s="48"/>
      <c r="C16" s="49"/>
      <c r="D16" s="48"/>
      <c r="E16" s="7" t="s">
        <v>48</v>
      </c>
      <c r="F16" s="7" t="s">
        <v>50</v>
      </c>
      <c r="G16" s="7" t="s">
        <v>51</v>
      </c>
      <c r="H16" s="17"/>
      <c r="I16" s="17"/>
      <c r="J16" s="17"/>
      <c r="K16" s="8"/>
      <c r="L16" s="8"/>
      <c r="M16" s="7"/>
      <c r="N16" s="7"/>
      <c r="O16" s="12"/>
      <c r="P16" s="9"/>
      <c r="Q16" s="9"/>
      <c r="R16" s="9"/>
      <c r="S16" s="9"/>
      <c r="T16" s="12"/>
    </row>
    <row r="17" spans="1:20" ht="30" customHeight="1" x14ac:dyDescent="0.25">
      <c r="A17" s="37" t="s">
        <v>0</v>
      </c>
      <c r="B17" s="37" t="s">
        <v>1</v>
      </c>
      <c r="C17" s="37" t="s">
        <v>2</v>
      </c>
      <c r="D17" s="37"/>
      <c r="E17" s="8" t="s">
        <v>22</v>
      </c>
      <c r="F17" s="8" t="s">
        <v>23</v>
      </c>
      <c r="G17" s="8" t="s">
        <v>24</v>
      </c>
      <c r="H17" s="12" t="s">
        <v>25</v>
      </c>
      <c r="I17" s="12" t="s">
        <v>26</v>
      </c>
      <c r="J17" s="12" t="s">
        <v>27</v>
      </c>
      <c r="K17" s="12" t="s">
        <v>28</v>
      </c>
      <c r="L17" s="12" t="s">
        <v>31</v>
      </c>
      <c r="M17" s="12" t="s">
        <v>32</v>
      </c>
      <c r="N17" s="12" t="s">
        <v>33</v>
      </c>
      <c r="O17" s="50" t="s">
        <v>11</v>
      </c>
      <c r="P17" s="37" t="s">
        <v>8</v>
      </c>
      <c r="Q17" s="37" t="s">
        <v>9</v>
      </c>
      <c r="R17" s="37" t="s">
        <v>10</v>
      </c>
      <c r="S17" s="37" t="s">
        <v>6</v>
      </c>
      <c r="T17" s="46" t="s">
        <v>7</v>
      </c>
    </row>
    <row r="18" spans="1:20" ht="54.75" customHeight="1" x14ac:dyDescent="0.25">
      <c r="A18" s="38"/>
      <c r="B18" s="38"/>
      <c r="C18" s="10" t="s">
        <v>3</v>
      </c>
      <c r="D18" s="10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8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51"/>
      <c r="P18" s="37"/>
      <c r="Q18" s="37"/>
      <c r="R18" s="37"/>
      <c r="S18" s="37"/>
      <c r="T18" s="46"/>
    </row>
    <row r="19" spans="1:20" x14ac:dyDescent="0.25">
      <c r="A19" s="19">
        <v>1</v>
      </c>
      <c r="B19" s="32" t="s">
        <v>35</v>
      </c>
      <c r="C19" s="30" t="s">
        <v>47</v>
      </c>
      <c r="D19" s="30">
        <v>1000</v>
      </c>
      <c r="E19" s="26">
        <v>20</v>
      </c>
      <c r="F19" s="8">
        <v>22</v>
      </c>
      <c r="G19" s="8">
        <v>21</v>
      </c>
      <c r="H19" s="8"/>
      <c r="I19" s="8"/>
      <c r="J19" s="8"/>
      <c r="K19" s="8"/>
      <c r="L19" s="8"/>
      <c r="M19" s="8"/>
      <c r="N19" s="12"/>
      <c r="O19" s="12">
        <f>ROUND(AVERAGE(E19:G19),2)</f>
        <v>21</v>
      </c>
      <c r="P19" s="9">
        <f xml:space="preserve"> COUNT(E19:G19)</f>
        <v>3</v>
      </c>
      <c r="Q19" s="9">
        <f>STDEV(E19:G19)</f>
        <v>1</v>
      </c>
      <c r="R19" s="9">
        <f>Q19/O19*100</f>
        <v>4.7619047619047619</v>
      </c>
      <c r="S19" s="9" t="str">
        <f>IF(R19&lt;33,"ОДНОРОДНЫЕ","НЕОДНОРОДНЫЕ")</f>
        <v>ОДНОРОДНЫЕ</v>
      </c>
      <c r="T19" s="12">
        <f>D19*O19</f>
        <v>21000</v>
      </c>
    </row>
    <row r="20" spans="1:20" s="22" customFormat="1" x14ac:dyDescent="0.25">
      <c r="A20" s="24">
        <v>2</v>
      </c>
      <c r="B20" s="32" t="s">
        <v>36</v>
      </c>
      <c r="C20" s="30" t="s">
        <v>47</v>
      </c>
      <c r="D20" s="30">
        <v>3000</v>
      </c>
      <c r="E20" s="26">
        <v>20</v>
      </c>
      <c r="F20" s="8">
        <v>22</v>
      </c>
      <c r="G20" s="8">
        <v>21</v>
      </c>
      <c r="H20" s="8"/>
      <c r="I20" s="8"/>
      <c r="J20" s="8"/>
      <c r="K20" s="8"/>
      <c r="L20" s="8"/>
      <c r="M20" s="8"/>
      <c r="N20" s="23"/>
      <c r="O20" s="23">
        <f t="shared" ref="O20:O27" si="0">ROUND(AVERAGE(E20:G20),2)</f>
        <v>21</v>
      </c>
      <c r="P20" s="21">
        <f t="shared" ref="P20:P27" si="1" xml:space="preserve"> COUNT(E20:G20)</f>
        <v>3</v>
      </c>
      <c r="Q20" s="21">
        <f t="shared" ref="Q20:Q27" si="2">STDEV(E20:G20)</f>
        <v>1</v>
      </c>
      <c r="R20" s="21">
        <f t="shared" ref="R20:R27" si="3">Q20/O20*100</f>
        <v>4.7619047619047619</v>
      </c>
      <c r="S20" s="21" t="str">
        <f t="shared" ref="S20:S27" si="4">IF(R20&lt;33,"ОДНОРОДНЫЕ","НЕОДНОРОДНЫЕ")</f>
        <v>ОДНОРОДНЫЕ</v>
      </c>
      <c r="T20" s="23">
        <f t="shared" ref="T20:T27" si="5">D20*O20</f>
        <v>63000</v>
      </c>
    </row>
    <row r="21" spans="1:20" s="22" customFormat="1" x14ac:dyDescent="0.25">
      <c r="A21" s="29">
        <v>3</v>
      </c>
      <c r="B21" s="32" t="s">
        <v>37</v>
      </c>
      <c r="C21" s="30" t="s">
        <v>47</v>
      </c>
      <c r="D21" s="30">
        <v>3000</v>
      </c>
      <c r="E21" s="26">
        <v>20</v>
      </c>
      <c r="F21" s="8">
        <v>22</v>
      </c>
      <c r="G21" s="8">
        <v>21</v>
      </c>
      <c r="H21" s="8"/>
      <c r="I21" s="8"/>
      <c r="J21" s="8"/>
      <c r="K21" s="8"/>
      <c r="L21" s="8"/>
      <c r="M21" s="8"/>
      <c r="N21" s="23"/>
      <c r="O21" s="23">
        <f t="shared" si="0"/>
        <v>21</v>
      </c>
      <c r="P21" s="21">
        <f t="shared" si="1"/>
        <v>3</v>
      </c>
      <c r="Q21" s="21">
        <f t="shared" si="2"/>
        <v>1</v>
      </c>
      <c r="R21" s="21">
        <f t="shared" si="3"/>
        <v>4.7619047619047619</v>
      </c>
      <c r="S21" s="21" t="str">
        <f t="shared" si="4"/>
        <v>ОДНОРОДНЫЕ</v>
      </c>
      <c r="T21" s="23">
        <f t="shared" si="5"/>
        <v>63000</v>
      </c>
    </row>
    <row r="22" spans="1:20" s="22" customFormat="1" ht="30" x14ac:dyDescent="0.25">
      <c r="A22" s="29">
        <v>4</v>
      </c>
      <c r="B22" s="32" t="s">
        <v>38</v>
      </c>
      <c r="C22" s="30" t="s">
        <v>47</v>
      </c>
      <c r="D22" s="30">
        <v>4000</v>
      </c>
      <c r="E22" s="26">
        <v>2.6</v>
      </c>
      <c r="F22" s="8">
        <v>2.8</v>
      </c>
      <c r="G22" s="8">
        <v>2.73</v>
      </c>
      <c r="H22" s="8"/>
      <c r="I22" s="8"/>
      <c r="J22" s="8"/>
      <c r="K22" s="8"/>
      <c r="L22" s="8"/>
      <c r="M22" s="8"/>
      <c r="N22" s="23"/>
      <c r="O22" s="23">
        <f t="shared" si="0"/>
        <v>2.71</v>
      </c>
      <c r="P22" s="21">
        <f t="shared" si="1"/>
        <v>3</v>
      </c>
      <c r="Q22" s="21">
        <f t="shared" si="2"/>
        <v>0.10148891565092207</v>
      </c>
      <c r="R22" s="21">
        <f t="shared" si="3"/>
        <v>3.7449784373033972</v>
      </c>
      <c r="S22" s="21" t="str">
        <f t="shared" si="4"/>
        <v>ОДНОРОДНЫЕ</v>
      </c>
      <c r="T22" s="23">
        <f t="shared" si="5"/>
        <v>10840</v>
      </c>
    </row>
    <row r="23" spans="1:20" s="22" customFormat="1" ht="30" x14ac:dyDescent="0.25">
      <c r="A23" s="29">
        <v>5</v>
      </c>
      <c r="B23" s="31" t="s">
        <v>39</v>
      </c>
      <c r="C23" s="30" t="s">
        <v>47</v>
      </c>
      <c r="D23" s="30">
        <v>100</v>
      </c>
      <c r="E23" s="26">
        <v>250</v>
      </c>
      <c r="F23" s="8">
        <v>275.5</v>
      </c>
      <c r="G23" s="8">
        <v>262.5</v>
      </c>
      <c r="H23" s="8"/>
      <c r="I23" s="8"/>
      <c r="J23" s="8"/>
      <c r="K23" s="8"/>
      <c r="L23" s="8"/>
      <c r="M23" s="8"/>
      <c r="N23" s="23"/>
      <c r="O23" s="23">
        <f t="shared" si="0"/>
        <v>262.67</v>
      </c>
      <c r="P23" s="21">
        <f t="shared" si="1"/>
        <v>3</v>
      </c>
      <c r="Q23" s="21">
        <f t="shared" si="2"/>
        <v>12.750816967290108</v>
      </c>
      <c r="R23" s="21">
        <f t="shared" si="3"/>
        <v>4.8543103389386335</v>
      </c>
      <c r="S23" s="21" t="str">
        <f t="shared" si="4"/>
        <v>ОДНОРОДНЫЕ</v>
      </c>
      <c r="T23" s="23">
        <f t="shared" si="5"/>
        <v>26267</v>
      </c>
    </row>
    <row r="24" spans="1:20" s="27" customFormat="1" ht="30" x14ac:dyDescent="0.25">
      <c r="A24" s="29">
        <v>6</v>
      </c>
      <c r="B24" s="31" t="s">
        <v>40</v>
      </c>
      <c r="C24" s="30" t="s">
        <v>47</v>
      </c>
      <c r="D24" s="30">
        <v>4000</v>
      </c>
      <c r="E24" s="26">
        <v>7.5</v>
      </c>
      <c r="F24" s="8">
        <v>8.5</v>
      </c>
      <c r="G24" s="8">
        <v>7.88</v>
      </c>
      <c r="H24" s="8"/>
      <c r="I24" s="8"/>
      <c r="J24" s="8"/>
      <c r="K24" s="8"/>
      <c r="L24" s="8"/>
      <c r="M24" s="8"/>
      <c r="N24" s="28"/>
      <c r="O24" s="28">
        <f t="shared" si="0"/>
        <v>7.96</v>
      </c>
      <c r="P24" s="30">
        <f t="shared" si="1"/>
        <v>3</v>
      </c>
      <c r="Q24" s="30">
        <f t="shared" si="2"/>
        <v>0.50477717856495852</v>
      </c>
      <c r="R24" s="30">
        <f t="shared" si="3"/>
        <v>6.341421841268323</v>
      </c>
      <c r="S24" s="30" t="str">
        <f t="shared" si="4"/>
        <v>ОДНОРОДНЫЕ</v>
      </c>
      <c r="T24" s="28">
        <f t="shared" si="5"/>
        <v>31840</v>
      </c>
    </row>
    <row r="25" spans="1:20" s="27" customFormat="1" ht="30" x14ac:dyDescent="0.25">
      <c r="A25" s="29">
        <v>7</v>
      </c>
      <c r="B25" s="31" t="s">
        <v>41</v>
      </c>
      <c r="C25" s="30" t="s">
        <v>47</v>
      </c>
      <c r="D25" s="30">
        <v>5000</v>
      </c>
      <c r="E25" s="26">
        <v>28</v>
      </c>
      <c r="F25" s="8">
        <v>30.5</v>
      </c>
      <c r="G25" s="8">
        <v>29.4</v>
      </c>
      <c r="H25" s="8"/>
      <c r="I25" s="8"/>
      <c r="J25" s="8"/>
      <c r="K25" s="8"/>
      <c r="L25" s="8"/>
      <c r="M25" s="8"/>
      <c r="N25" s="28"/>
      <c r="O25" s="28">
        <f t="shared" si="0"/>
        <v>29.3</v>
      </c>
      <c r="P25" s="30">
        <f t="shared" si="1"/>
        <v>3</v>
      </c>
      <c r="Q25" s="30">
        <f t="shared" si="2"/>
        <v>1.2529964086141667</v>
      </c>
      <c r="R25" s="30">
        <f t="shared" si="3"/>
        <v>4.2764382546558597</v>
      </c>
      <c r="S25" s="30" t="str">
        <f t="shared" si="4"/>
        <v>ОДНОРОДНЫЕ</v>
      </c>
      <c r="T25" s="28">
        <f t="shared" si="5"/>
        <v>146500</v>
      </c>
    </row>
    <row r="26" spans="1:20" s="27" customFormat="1" x14ac:dyDescent="0.25">
      <c r="A26" s="29">
        <v>8</v>
      </c>
      <c r="B26" s="31" t="s">
        <v>42</v>
      </c>
      <c r="C26" s="30" t="s">
        <v>47</v>
      </c>
      <c r="D26" s="30">
        <v>20</v>
      </c>
      <c r="E26" s="26">
        <v>880</v>
      </c>
      <c r="F26" s="8">
        <v>970.5</v>
      </c>
      <c r="G26" s="8">
        <v>924</v>
      </c>
      <c r="H26" s="8"/>
      <c r="I26" s="8"/>
      <c r="J26" s="8"/>
      <c r="K26" s="8"/>
      <c r="L26" s="8"/>
      <c r="M26" s="8"/>
      <c r="N26" s="28"/>
      <c r="O26" s="28">
        <f t="shared" si="0"/>
        <v>924.83</v>
      </c>
      <c r="P26" s="30">
        <f t="shared" si="1"/>
        <v>3</v>
      </c>
      <c r="Q26" s="30">
        <f t="shared" si="2"/>
        <v>45.255754698527937</v>
      </c>
      <c r="R26" s="30">
        <f t="shared" si="3"/>
        <v>4.8934133514838329</v>
      </c>
      <c r="S26" s="30" t="str">
        <f t="shared" si="4"/>
        <v>ОДНОРОДНЫЕ</v>
      </c>
      <c r="T26" s="28">
        <f t="shared" si="5"/>
        <v>18496.600000000002</v>
      </c>
    </row>
    <row r="27" spans="1:20" s="27" customFormat="1" x14ac:dyDescent="0.25">
      <c r="A27" s="29">
        <v>9</v>
      </c>
      <c r="B27" s="52" t="s">
        <v>43</v>
      </c>
      <c r="C27" s="30" t="s">
        <v>47</v>
      </c>
      <c r="D27" s="30">
        <v>20</v>
      </c>
      <c r="E27" s="26">
        <v>880</v>
      </c>
      <c r="F27" s="8">
        <v>970.5</v>
      </c>
      <c r="G27" s="8">
        <v>924</v>
      </c>
      <c r="H27" s="8"/>
      <c r="I27" s="8"/>
      <c r="J27" s="8"/>
      <c r="K27" s="8"/>
      <c r="L27" s="8"/>
      <c r="M27" s="8"/>
      <c r="N27" s="28"/>
      <c r="O27" s="28">
        <f t="shared" si="0"/>
        <v>924.83</v>
      </c>
      <c r="P27" s="30">
        <f t="shared" si="1"/>
        <v>3</v>
      </c>
      <c r="Q27" s="30">
        <f t="shared" si="2"/>
        <v>45.255754698527937</v>
      </c>
      <c r="R27" s="30">
        <f t="shared" si="3"/>
        <v>4.8934133514838329</v>
      </c>
      <c r="S27" s="30" t="str">
        <f t="shared" si="4"/>
        <v>ОДНОРОДНЫЕ</v>
      </c>
      <c r="T27" s="28">
        <f t="shared" si="5"/>
        <v>18496.600000000002</v>
      </c>
    </row>
    <row r="28" spans="1:20" ht="30" x14ac:dyDescent="0.25">
      <c r="A28" s="29">
        <v>10</v>
      </c>
      <c r="B28" s="53" t="s">
        <v>53</v>
      </c>
      <c r="C28" s="33" t="s">
        <v>47</v>
      </c>
      <c r="D28" s="30">
        <v>50</v>
      </c>
      <c r="E28" s="26">
        <v>470</v>
      </c>
      <c r="F28" s="8">
        <v>518.5</v>
      </c>
      <c r="G28" s="8">
        <v>493.5</v>
      </c>
      <c r="H28" s="8"/>
      <c r="I28" s="8"/>
      <c r="J28" s="8"/>
      <c r="K28" s="8"/>
      <c r="L28" s="8"/>
      <c r="M28" s="8"/>
      <c r="N28" s="12"/>
      <c r="O28" s="12">
        <f t="shared" ref="O28:O32" si="6">ROUND(AVERAGE(E28:G28),2)</f>
        <v>494</v>
      </c>
      <c r="P28" s="9">
        <f t="shared" ref="P28:P32" si="7" xml:space="preserve"> COUNT(E28:G28)</f>
        <v>3</v>
      </c>
      <c r="Q28" s="9">
        <f t="shared" ref="Q28:Q32" si="8">STDEV(E28:G28)</f>
        <v>24.253865671269807</v>
      </c>
      <c r="R28" s="9">
        <f t="shared" ref="R28:R32" si="9">Q28/O28*100</f>
        <v>4.9096894071396369</v>
      </c>
      <c r="S28" s="9" t="str">
        <f t="shared" ref="S28:S32" si="10">IF(R28&lt;33,"ОДНОРОДНЫЕ","НЕОДНОРОДНЫЕ")</f>
        <v>ОДНОРОДНЫЕ</v>
      </c>
      <c r="T28" s="12">
        <f t="shared" ref="T28:T32" si="11">D28*O28</f>
        <v>24700</v>
      </c>
    </row>
    <row r="29" spans="1:20" ht="30" x14ac:dyDescent="0.25">
      <c r="A29" s="29">
        <v>11</v>
      </c>
      <c r="B29" s="53" t="s">
        <v>54</v>
      </c>
      <c r="C29" s="33" t="s">
        <v>47</v>
      </c>
      <c r="D29" s="30">
        <v>50</v>
      </c>
      <c r="E29" s="26">
        <v>470</v>
      </c>
      <c r="F29" s="8">
        <v>518.5</v>
      </c>
      <c r="G29" s="8">
        <v>493.5</v>
      </c>
      <c r="H29" s="8"/>
      <c r="I29" s="8"/>
      <c r="J29" s="8"/>
      <c r="K29" s="8"/>
      <c r="L29" s="8"/>
      <c r="M29" s="8"/>
      <c r="N29" s="12"/>
      <c r="O29" s="12">
        <f t="shared" si="6"/>
        <v>494</v>
      </c>
      <c r="P29" s="9">
        <f t="shared" si="7"/>
        <v>3</v>
      </c>
      <c r="Q29" s="9">
        <f t="shared" si="8"/>
        <v>24.253865671269807</v>
      </c>
      <c r="R29" s="9">
        <f t="shared" si="9"/>
        <v>4.9096894071396369</v>
      </c>
      <c r="S29" s="9" t="str">
        <f t="shared" si="10"/>
        <v>ОДНОРОДНЫЕ</v>
      </c>
      <c r="T29" s="12">
        <f t="shared" si="11"/>
        <v>24700</v>
      </c>
    </row>
    <row r="30" spans="1:20" ht="30" x14ac:dyDescent="0.25">
      <c r="A30" s="29">
        <v>12</v>
      </c>
      <c r="B30" s="54" t="s">
        <v>44</v>
      </c>
      <c r="C30" s="30" t="s">
        <v>47</v>
      </c>
      <c r="D30" s="30">
        <v>100</v>
      </c>
      <c r="E30" s="26">
        <v>2000</v>
      </c>
      <c r="F30" s="8">
        <v>2205</v>
      </c>
      <c r="G30" s="8">
        <v>2100</v>
      </c>
      <c r="H30" s="8"/>
      <c r="I30" s="8"/>
      <c r="J30" s="8"/>
      <c r="K30" s="8"/>
      <c r="L30" s="8"/>
      <c r="M30" s="8"/>
      <c r="N30" s="12"/>
      <c r="O30" s="12">
        <f t="shared" si="6"/>
        <v>2101.67</v>
      </c>
      <c r="P30" s="9">
        <f t="shared" si="7"/>
        <v>3</v>
      </c>
      <c r="Q30" s="9">
        <f t="shared" si="8"/>
        <v>102.51016209787853</v>
      </c>
      <c r="R30" s="9">
        <f t="shared" si="9"/>
        <v>4.8775574708626248</v>
      </c>
      <c r="S30" s="9" t="str">
        <f t="shared" si="10"/>
        <v>ОДНОРОДНЫЕ</v>
      </c>
      <c r="T30" s="12">
        <f t="shared" si="11"/>
        <v>210167</v>
      </c>
    </row>
    <row r="31" spans="1:20" s="22" customFormat="1" x14ac:dyDescent="0.25">
      <c r="A31" s="29">
        <v>13</v>
      </c>
      <c r="B31" s="31" t="s">
        <v>45</v>
      </c>
      <c r="C31" s="30" t="s">
        <v>47</v>
      </c>
      <c r="D31" s="30">
        <v>10</v>
      </c>
      <c r="E31" s="26">
        <v>8500</v>
      </c>
      <c r="F31" s="8">
        <v>9371.5</v>
      </c>
      <c r="G31" s="8">
        <v>8925</v>
      </c>
      <c r="H31" s="8"/>
      <c r="I31" s="8"/>
      <c r="J31" s="8"/>
      <c r="K31" s="8"/>
      <c r="L31" s="8"/>
      <c r="M31" s="8"/>
      <c r="N31" s="23"/>
      <c r="O31" s="23">
        <f t="shared" ref="O31" si="12">ROUND(AVERAGE(E31:G31),2)</f>
        <v>8932.17</v>
      </c>
      <c r="P31" s="21">
        <f t="shared" ref="P31" si="13" xml:space="preserve"> COUNT(E31:G31)</f>
        <v>3</v>
      </c>
      <c r="Q31" s="21">
        <f t="shared" ref="Q31" si="14">STDEV(E31:G31)</f>
        <v>435.79419837043878</v>
      </c>
      <c r="R31" s="21">
        <f t="shared" ref="R31" si="15">Q31/O31*100</f>
        <v>4.8789286183585707</v>
      </c>
      <c r="S31" s="21" t="str">
        <f t="shared" ref="S31" si="16">IF(R31&lt;33,"ОДНОРОДНЫЕ","НЕОДНОРОДНЫЕ")</f>
        <v>ОДНОРОДНЫЕ</v>
      </c>
      <c r="T31" s="23">
        <f t="shared" ref="T31" si="17">D31*O31</f>
        <v>89321.7</v>
      </c>
    </row>
    <row r="32" spans="1:20" ht="45" x14ac:dyDescent="0.25">
      <c r="A32" s="29">
        <v>14</v>
      </c>
      <c r="B32" s="31" t="s">
        <v>46</v>
      </c>
      <c r="C32" s="30" t="s">
        <v>47</v>
      </c>
      <c r="D32" s="30">
        <v>1000</v>
      </c>
      <c r="E32" s="26">
        <v>22</v>
      </c>
      <c r="F32" s="8">
        <v>24.5</v>
      </c>
      <c r="G32" s="8">
        <v>23.1</v>
      </c>
      <c r="H32" s="8"/>
      <c r="I32" s="8"/>
      <c r="J32" s="8"/>
      <c r="K32" s="8"/>
      <c r="L32" s="8"/>
      <c r="M32" s="8"/>
      <c r="N32" s="12"/>
      <c r="O32" s="12">
        <f t="shared" si="6"/>
        <v>23.2</v>
      </c>
      <c r="P32" s="9">
        <f t="shared" si="7"/>
        <v>3</v>
      </c>
      <c r="Q32" s="9">
        <f t="shared" si="8"/>
        <v>1.2529964086141667</v>
      </c>
      <c r="R32" s="9">
        <f t="shared" si="9"/>
        <v>5.4008465888541668</v>
      </c>
      <c r="S32" s="9" t="str">
        <f t="shared" si="10"/>
        <v>ОДНОРОДНЫЕ</v>
      </c>
      <c r="T32" s="12">
        <f t="shared" si="11"/>
        <v>23200</v>
      </c>
    </row>
    <row r="33" spans="1:22" x14ac:dyDescent="0.25">
      <c r="E33" s="25">
        <f>SUMPRODUCT($D$19:$D$32,E19:E32)</f>
        <v>734600</v>
      </c>
      <c r="F33" s="25">
        <f>SUMPRODUCT($D$19:$D$32,F19:F32)</f>
        <v>808635</v>
      </c>
      <c r="G33" s="25">
        <f>SUMPRODUCT($D$19:$D$32,G19:G32)</f>
        <v>771350</v>
      </c>
      <c r="H33" s="20"/>
      <c r="I33" s="20"/>
      <c r="J33" s="20"/>
      <c r="K33" s="20"/>
      <c r="L33" s="20"/>
      <c r="M33" s="20"/>
      <c r="N33" s="20"/>
      <c r="U33" s="6"/>
      <c r="V33" s="1"/>
    </row>
    <row r="34" spans="1:22" s="18" customFormat="1" x14ac:dyDescent="0.25"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"/>
      <c r="T34" s="1"/>
      <c r="U34" s="6"/>
      <c r="V34" s="1"/>
    </row>
    <row r="35" spans="1:22" x14ac:dyDescent="0.25">
      <c r="A35" s="44" t="s">
        <v>17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V35" s="6"/>
    </row>
    <row r="36" spans="1:22" x14ac:dyDescent="0.25">
      <c r="A36" s="45" t="s">
        <v>16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</row>
    <row r="37" spans="1:22" ht="15" customHeight="1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6"/>
    </row>
    <row r="38" spans="1:22" s="16" customFormat="1" ht="41.25" customHeight="1" x14ac:dyDescent="0.25">
      <c r="A38" s="40" t="s">
        <v>49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2"/>
      <c r="V38" s="2"/>
    </row>
    <row r="39" spans="1:22" x14ac:dyDescent="0.25">
      <c r="R39" s="6"/>
      <c r="S39" s="6"/>
    </row>
    <row r="41" spans="1:22" x14ac:dyDescent="0.25">
      <c r="Q41" s="6"/>
    </row>
    <row r="42" spans="1:22" x14ac:dyDescent="0.25">
      <c r="R42" s="6"/>
      <c r="S42" s="6"/>
    </row>
    <row r="43" spans="1:22" x14ac:dyDescent="0.25">
      <c r="R43" s="6"/>
    </row>
    <row r="44" spans="1:22" x14ac:dyDescent="0.25">
      <c r="P44" s="6"/>
    </row>
  </sheetData>
  <mergeCells count="18">
    <mergeCell ref="S17:S18"/>
    <mergeCell ref="A17:A18"/>
    <mergeCell ref="G3:T3"/>
    <mergeCell ref="B17:B18"/>
    <mergeCell ref="C17:D17"/>
    <mergeCell ref="Q11:R11"/>
    <mergeCell ref="A38:T38"/>
    <mergeCell ref="A37:T37"/>
    <mergeCell ref="B13:S13"/>
    <mergeCell ref="A35:T35"/>
    <mergeCell ref="A36:T36"/>
    <mergeCell ref="T17:T18"/>
    <mergeCell ref="A16:B16"/>
    <mergeCell ref="C16:D16"/>
    <mergeCell ref="O17:O18"/>
    <mergeCell ref="P17:P18"/>
    <mergeCell ref="Q17:Q18"/>
    <mergeCell ref="R17:R18"/>
  </mergeCells>
  <conditionalFormatting sqref="S19 S28:S30 S32">
    <cfRule type="containsText" dxfId="29" priority="58" operator="containsText" text="НЕ">
      <formula>NOT(ISERROR(SEARCH("НЕ",S19)))</formula>
    </cfRule>
    <cfRule type="containsText" dxfId="28" priority="59" operator="containsText" text="ОДНОРОДНЫЕ">
      <formula>NOT(ISERROR(SEARCH("ОДНОРОДНЫЕ",S19)))</formula>
    </cfRule>
    <cfRule type="containsText" dxfId="27" priority="60" operator="containsText" text="НЕОДНОРОДНЫЕ">
      <formula>NOT(ISERROR(SEARCH("НЕОДНОРОДНЫЕ",S19)))</formula>
    </cfRule>
  </conditionalFormatting>
  <conditionalFormatting sqref="S19 S28:S30 S32">
    <cfRule type="containsText" dxfId="26" priority="55" operator="containsText" text="НЕОДНОРОДНЫЕ">
      <formula>NOT(ISERROR(SEARCH("НЕОДНОРОДНЫЕ",S19)))</formula>
    </cfRule>
    <cfRule type="containsText" dxfId="25" priority="56" operator="containsText" text="ОДНОРОДНЫЕ">
      <formula>NOT(ISERROR(SEARCH("ОДНОРОДНЫЕ",S19)))</formula>
    </cfRule>
    <cfRule type="containsText" dxfId="24" priority="57" operator="containsText" text="НЕОДНОРОДНЫЕ">
      <formula>NOT(ISERROR(SEARCH("НЕОДНОРОДНЫЕ",S19)))</formula>
    </cfRule>
  </conditionalFormatting>
  <conditionalFormatting sqref="S20:S23">
    <cfRule type="containsText" dxfId="23" priority="22" operator="containsText" text="НЕ">
      <formula>NOT(ISERROR(SEARCH("НЕ",S20)))</formula>
    </cfRule>
    <cfRule type="containsText" dxfId="22" priority="23" operator="containsText" text="ОДНОРОДНЫЕ">
      <formula>NOT(ISERROR(SEARCH("ОДНОРОДНЫЕ",S20)))</formula>
    </cfRule>
    <cfRule type="containsText" dxfId="21" priority="24" operator="containsText" text="НЕОДНОРОДНЫЕ">
      <formula>NOT(ISERROR(SEARCH("НЕОДНОРОДНЫЕ",S20)))</formula>
    </cfRule>
  </conditionalFormatting>
  <conditionalFormatting sqref="S20:S23">
    <cfRule type="containsText" dxfId="20" priority="19" operator="containsText" text="НЕОДНОРОДНЫЕ">
      <formula>NOT(ISERROR(SEARCH("НЕОДНОРОДНЫЕ",S20)))</formula>
    </cfRule>
    <cfRule type="containsText" dxfId="19" priority="20" operator="containsText" text="ОДНОРОДНЫЕ">
      <formula>NOT(ISERROR(SEARCH("ОДНОРОДНЫЕ",S20)))</formula>
    </cfRule>
    <cfRule type="containsText" dxfId="18" priority="21" operator="containsText" text="НЕОДНОРОДНЫЕ">
      <formula>NOT(ISERROR(SEARCH("НЕОДНОРОДНЫЕ",S20)))</formula>
    </cfRule>
  </conditionalFormatting>
  <conditionalFormatting sqref="S31">
    <cfRule type="containsText" dxfId="17" priority="16" operator="containsText" text="НЕ">
      <formula>NOT(ISERROR(SEARCH("НЕ",S31)))</formula>
    </cfRule>
    <cfRule type="containsText" dxfId="16" priority="17" operator="containsText" text="ОДНОРОДНЫЕ">
      <formula>NOT(ISERROR(SEARCH("ОДНОРОДНЫЕ",S31)))</formula>
    </cfRule>
    <cfRule type="containsText" dxfId="15" priority="18" operator="containsText" text="НЕОДНОРОДНЫЕ">
      <formula>NOT(ISERROR(SEARCH("НЕОДНОРОДНЫЕ",S31)))</formula>
    </cfRule>
  </conditionalFormatting>
  <conditionalFormatting sqref="S31">
    <cfRule type="containsText" dxfId="14" priority="13" operator="containsText" text="НЕОДНОРОДНЫЕ">
      <formula>NOT(ISERROR(SEARCH("НЕОДНОРОДНЫЕ",S31)))</formula>
    </cfRule>
    <cfRule type="containsText" dxfId="13" priority="14" operator="containsText" text="ОДНОРОДНЫЕ">
      <formula>NOT(ISERROR(SEARCH("ОДНОРОДНЫЕ",S31)))</formula>
    </cfRule>
    <cfRule type="containsText" dxfId="12" priority="15" operator="containsText" text="НЕОДНОРОДНЫЕ">
      <formula>NOT(ISERROR(SEARCH("НЕОДНОРОДНЫЕ",S31)))</formula>
    </cfRule>
  </conditionalFormatting>
  <conditionalFormatting sqref="S24:S26">
    <cfRule type="containsText" dxfId="11" priority="10" operator="containsText" text="НЕ">
      <formula>NOT(ISERROR(SEARCH("НЕ",S24)))</formula>
    </cfRule>
    <cfRule type="containsText" dxfId="10" priority="11" operator="containsText" text="ОДНОРОДНЫЕ">
      <formula>NOT(ISERROR(SEARCH("ОДНОРОДНЫЕ",S24)))</formula>
    </cfRule>
    <cfRule type="containsText" dxfId="9" priority="12" operator="containsText" text="НЕОДНОРОДНЫЕ">
      <formula>NOT(ISERROR(SEARCH("НЕОДНОРОДНЫЕ",S24)))</formula>
    </cfRule>
  </conditionalFormatting>
  <conditionalFormatting sqref="S24:S26">
    <cfRule type="containsText" dxfId="8" priority="7" operator="containsText" text="НЕОДНОРОДНЫЕ">
      <formula>NOT(ISERROR(SEARCH("НЕОДНОРОДНЫЕ",S24)))</formula>
    </cfRule>
    <cfRule type="containsText" dxfId="7" priority="8" operator="containsText" text="ОДНОРОДНЫЕ">
      <formula>NOT(ISERROR(SEARCH("ОДНОРОДНЫЕ",S24)))</formula>
    </cfRule>
    <cfRule type="containsText" dxfId="6" priority="9" operator="containsText" text="НЕОДНОРОДНЫЕ">
      <formula>NOT(ISERROR(SEARCH("НЕОДНОРОДНЫЕ",S24)))</formula>
    </cfRule>
  </conditionalFormatting>
  <conditionalFormatting sqref="S27">
    <cfRule type="containsText" dxfId="5" priority="4" operator="containsText" text="НЕ">
      <formula>NOT(ISERROR(SEARCH("НЕ",S27)))</formula>
    </cfRule>
    <cfRule type="containsText" dxfId="4" priority="5" operator="containsText" text="ОДНОРОДНЫЕ">
      <formula>NOT(ISERROR(SEARCH("ОДНОРОДНЫЕ",S27)))</formula>
    </cfRule>
    <cfRule type="containsText" dxfId="3" priority="6" operator="containsText" text="НЕОДНОРОДНЫЕ">
      <formula>NOT(ISERROR(SEARCH("НЕОДНОРОДНЫЕ",S27)))</formula>
    </cfRule>
  </conditionalFormatting>
  <conditionalFormatting sqref="S27">
    <cfRule type="containsText" dxfId="2" priority="1" operator="containsText" text="НЕОДНОРОДНЫЕ">
      <formula>NOT(ISERROR(SEARCH("НЕОДНОРОДНЫЕ",S27)))</formula>
    </cfRule>
    <cfRule type="containsText" dxfId="1" priority="2" operator="containsText" text="ОДНОРОДНЫЕ">
      <formula>NOT(ISERROR(SEARCH("ОДНОРОДНЫЕ",S27)))</formula>
    </cfRule>
    <cfRule type="containsText" dxfId="0" priority="3" operator="containsText" text="НЕОДНОРОДНЫЕ">
      <formula>NOT(ISERROR(SEARCH("НЕОДНОРОДНЫЕ",S27)))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2025-04-04T00:52:37Z</dcterms:modified>
</cp:coreProperties>
</file>