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5" i="1" l="1"/>
  <c r="Q23" i="1"/>
  <c r="P23" i="1"/>
  <c r="O23" i="1"/>
  <c r="T23" i="1" s="1"/>
  <c r="Q29" i="1"/>
  <c r="P29" i="1"/>
  <c r="O29" i="1"/>
  <c r="T29" i="1" s="1"/>
  <c r="Q28" i="1"/>
  <c r="P28" i="1"/>
  <c r="O28" i="1"/>
  <c r="T28" i="1" s="1"/>
  <c r="Q27" i="1"/>
  <c r="P27" i="1"/>
  <c r="O27" i="1"/>
  <c r="T27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R28" i="1" l="1"/>
  <c r="S28" i="1" s="1"/>
  <c r="R25" i="1"/>
  <c r="S25" i="1" s="1"/>
  <c r="R26" i="1"/>
  <c r="S26" i="1" s="1"/>
  <c r="R29" i="1"/>
  <c r="S29" i="1" s="1"/>
  <c r="R24" i="1"/>
  <c r="S24" i="1" s="1"/>
  <c r="R27" i="1"/>
  <c r="S27" i="1" s="1"/>
  <c r="R23" i="1"/>
  <c r="S23" i="1" s="1"/>
  <c r="Q34" i="1"/>
  <c r="P34" i="1"/>
  <c r="O34" i="1"/>
  <c r="T34" i="1" s="1"/>
  <c r="Q30" i="1"/>
  <c r="P30" i="1"/>
  <c r="O30" i="1"/>
  <c r="T30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30" i="1" l="1"/>
  <c r="S30" i="1" s="1"/>
  <c r="R21" i="1"/>
  <c r="S21" i="1" s="1"/>
  <c r="R20" i="1"/>
  <c r="S20" i="1" s="1"/>
  <c r="R34" i="1"/>
  <c r="S34" i="1" s="1"/>
  <c r="R22" i="1"/>
  <c r="S22" i="1" s="1"/>
  <c r="O19" i="1"/>
  <c r="G35" i="1"/>
  <c r="F35" i="1"/>
  <c r="Q31" i="1" l="1"/>
  <c r="Q32" i="1"/>
  <c r="Q33" i="1"/>
  <c r="Q19" i="1"/>
  <c r="P31" i="1"/>
  <c r="P32" i="1"/>
  <c r="P33" i="1"/>
  <c r="P19" i="1"/>
  <c r="O31" i="1"/>
  <c r="O32" i="1"/>
  <c r="O33" i="1"/>
  <c r="T19" i="1"/>
  <c r="R19" i="1" l="1"/>
  <c r="S19" i="1" s="1"/>
  <c r="T31" i="1"/>
  <c r="T32" i="1"/>
  <c r="T33" i="1"/>
  <c r="R32" i="1" l="1"/>
  <c r="S32" i="1" s="1"/>
  <c r="R33" i="1"/>
  <c r="S33" i="1" s="1"/>
  <c r="R31" i="1"/>
  <c r="S31" i="1" s="1"/>
</calcChain>
</file>

<file path=xl/sharedStrings.xml><?xml version="1.0" encoding="utf-8"?>
<sst xmlns="http://schemas.openxmlformats.org/spreadsheetml/2006/main" count="81" uniqueCount="53">
  <si>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</si>
  <si>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</si>
  <si>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</si>
  <si>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</si>
  <si>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</si>
  <si>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</si>
  <si>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</si>
  <si>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</si>
  <si>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</si>
  <si>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</si>
  <si>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</si>
  <si>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</si>
  <si>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</si>
  <si>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</si>
  <si>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</si>
  <si>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</si>
  <si>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</si>
  <si>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</si>
  <si>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</si>
  <si>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</si>
  <si>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</si>
  <si>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</si>
  <si>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</si>
  <si>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</si>
  <si>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</si>
  <si>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</si>
  <si>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</si>
  <si>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</si>
  <si>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</si>
  <si>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</si>
  <si>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</si>
  <si>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</si>
  <si>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</si>
  <si>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</si>
  <si>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070-25</t>
  </si>
  <si>
    <t>на поставку расходного материала для КДЛ</t>
  </si>
  <si>
    <t>Тампон-зонд</t>
  </si>
  <si>
    <t>Наконечники</t>
  </si>
  <si>
    <t>Камера для подсчёта клеток в биологических образцах (мочи)- слайд-планшет.</t>
  </si>
  <si>
    <t>Термобумага</t>
  </si>
  <si>
    <t>Стекло покровное</t>
  </si>
  <si>
    <t>Стекло предметное</t>
  </si>
  <si>
    <t>Центрифужные пробирки</t>
  </si>
  <si>
    <t>Карандаш по стеклу</t>
  </si>
  <si>
    <t>Планшет для серологических реакций</t>
  </si>
  <si>
    <t xml:space="preserve">Планшет для определения групп крови </t>
  </si>
  <si>
    <t>штука</t>
  </si>
  <si>
    <t>упаковка</t>
  </si>
  <si>
    <t>рулон</t>
  </si>
  <si>
    <t>Исходя из имеющегося у Заказчика объёма финансового обеспечения для осуществления закупки НМЦД устанавливается в размере  1 209 550 руб. (один миллион двести девять тысяч пятьсот пятьдесят рублей 00 копеек)</t>
  </si>
  <si>
    <t>КП вх. 751-03/25 от 31.03.2025</t>
  </si>
  <si>
    <t>КП вх. 752-03/25 от 31.03.2025</t>
  </si>
  <si>
    <t>КП вх. 753-03/25 от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</si>
</sst>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topLeftCell="A7" zoomScale="85" zoomScaleNormal="85" zoomScalePageLayoutView="70" workbookViewId="0">
      <selection activeCell="G16" sqref="E16:G16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37" t="s">
        <v>35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5" t="s">
        <v>34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38" t="s">
        <v>29</v>
      </c>
      <c r="R11" s="38"/>
      <c r="S11" s="16"/>
      <c r="T11" s="14" t="s">
        <v>30</v>
      </c>
    </row>
    <row r="13" spans="1:20" x14ac:dyDescent="0.25">
      <c r="B13" s="42" t="s">
        <v>14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20" hidden="1" x14ac:dyDescent="0.25"/>
    <row r="16" spans="1:20" ht="30" x14ac:dyDescent="0.25">
      <c r="A16" s="46"/>
      <c r="B16" s="47"/>
      <c r="C16" s="48"/>
      <c r="D16" s="47"/>
      <c r="E16" s="8" t="s">
        <v>50</v>
      </c>
      <c r="F16" s="8" t="s">
        <v>51</v>
      </c>
      <c r="G16" s="8" t="s">
        <v>52</v>
      </c>
      <c r="H16" s="17"/>
      <c r="I16" s="17"/>
      <c r="J16" s="1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3" ht="30" customHeight="1" x14ac:dyDescent="0.25">
      <c r="A17" s="35" t="s">
        <v>0</v>
      </c>
      <c r="B17" s="35" t="s">
        <v>1</v>
      </c>
      <c r="C17" s="35" t="s">
        <v>2</v>
      </c>
      <c r="D17" s="35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49" t="s">
        <v>11</v>
      </c>
      <c r="P17" s="35" t="s">
        <v>8</v>
      </c>
      <c r="Q17" s="35" t="s">
        <v>9</v>
      </c>
      <c r="R17" s="35" t="s">
        <v>10</v>
      </c>
      <c r="S17" s="35" t="s">
        <v>6</v>
      </c>
      <c r="T17" s="45" t="s">
        <v>7</v>
      </c>
    </row>
    <row r="18" spans="1:23" ht="54.75" customHeight="1" x14ac:dyDescent="0.25">
      <c r="A18" s="36"/>
      <c r="B18" s="36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50"/>
      <c r="P18" s="35"/>
      <c r="Q18" s="35"/>
      <c r="R18" s="35"/>
      <c r="S18" s="35"/>
      <c r="T18" s="45"/>
    </row>
    <row r="19" spans="1:23" x14ac:dyDescent="0.25">
      <c r="A19" s="19">
        <v>1</v>
      </c>
      <c r="B19" s="32" t="s">
        <v>36</v>
      </c>
      <c r="C19" s="34" t="s">
        <v>46</v>
      </c>
      <c r="D19" s="31">
        <v>35000</v>
      </c>
      <c r="E19" s="30">
        <v>11.5</v>
      </c>
      <c r="F19" s="8">
        <v>11.7</v>
      </c>
      <c r="G19" s="8">
        <v>11.8</v>
      </c>
      <c r="H19" s="8"/>
      <c r="I19" s="8"/>
      <c r="J19" s="8"/>
      <c r="K19" s="8"/>
      <c r="L19" s="8"/>
      <c r="M19" s="8"/>
      <c r="N19" s="12"/>
      <c r="O19" s="12">
        <f>ROUND(AVERAGE(E19:G19),2)</f>
        <v>11.67</v>
      </c>
      <c r="P19" s="9">
        <f xml:space="preserve"> COUNT(E19:G19)</f>
        <v>3</v>
      </c>
      <c r="Q19" s="9">
        <f>STDEV(E19:G19)</f>
        <v>0.15275252316519491</v>
      </c>
      <c r="R19" s="9">
        <f>Q19/O19*100</f>
        <v>1.3089333604558262</v>
      </c>
      <c r="S19" s="9" t="str">
        <f>IF(R19&lt;33,"ОДНОРОДНЫЕ","НЕОДНОРОДНЫЕ")</f>
        <v>ОДНОРОДНЫЕ</v>
      </c>
      <c r="T19" s="12">
        <f>D19*O19</f>
        <v>408450</v>
      </c>
      <c r="V19" s="53"/>
      <c r="W19" s="53"/>
    </row>
    <row r="20" spans="1:23" s="22" customFormat="1" x14ac:dyDescent="0.25">
      <c r="A20" s="24">
        <v>2</v>
      </c>
      <c r="B20" s="32" t="s">
        <v>37</v>
      </c>
      <c r="C20" s="52" t="s">
        <v>47</v>
      </c>
      <c r="D20" s="31">
        <v>250</v>
      </c>
      <c r="E20" s="30">
        <v>420</v>
      </c>
      <c r="F20" s="8">
        <v>430</v>
      </c>
      <c r="G20" s="8">
        <v>435</v>
      </c>
      <c r="H20" s="8"/>
      <c r="I20" s="8"/>
      <c r="J20" s="8"/>
      <c r="K20" s="8"/>
      <c r="L20" s="8"/>
      <c r="M20" s="8"/>
      <c r="N20" s="23"/>
      <c r="O20" s="23">
        <f t="shared" ref="O20:O30" si="0">ROUND(AVERAGE(E20:G20),2)</f>
        <v>428.33</v>
      </c>
      <c r="P20" s="21">
        <f t="shared" ref="P20:P30" si="1" xml:space="preserve"> COUNT(E20:G20)</f>
        <v>3</v>
      </c>
      <c r="Q20" s="21">
        <f t="shared" ref="Q20:Q30" si="2">STDEV(E20:G20)</f>
        <v>7.6376261582597333</v>
      </c>
      <c r="R20" s="21">
        <f t="shared" ref="R20:R30" si="3">Q20/O20*100</f>
        <v>1.7831172596502076</v>
      </c>
      <c r="S20" s="21" t="str">
        <f t="shared" ref="S20:S30" si="4">IF(R20&lt;33,"ОДНОРОДНЫЕ","НЕОДНОРОДНЫЕ")</f>
        <v>ОДНОРОДНЫЕ</v>
      </c>
      <c r="T20" s="23">
        <f t="shared" ref="T20:T30" si="5">D20*O20</f>
        <v>107082.5</v>
      </c>
      <c r="V20" s="53"/>
      <c r="W20" s="53"/>
    </row>
    <row r="21" spans="1:23" s="22" customFormat="1" x14ac:dyDescent="0.25">
      <c r="A21" s="29">
        <v>3</v>
      </c>
      <c r="B21" s="32" t="s">
        <v>37</v>
      </c>
      <c r="C21" s="52" t="s">
        <v>47</v>
      </c>
      <c r="D21" s="31">
        <v>20</v>
      </c>
      <c r="E21" s="30">
        <v>520</v>
      </c>
      <c r="F21" s="8">
        <v>540</v>
      </c>
      <c r="G21" s="8">
        <v>550</v>
      </c>
      <c r="H21" s="8"/>
      <c r="I21" s="8"/>
      <c r="J21" s="8"/>
      <c r="K21" s="8"/>
      <c r="L21" s="8"/>
      <c r="M21" s="8"/>
      <c r="N21" s="23"/>
      <c r="O21" s="23">
        <f t="shared" si="0"/>
        <v>536.66999999999996</v>
      </c>
      <c r="P21" s="21">
        <f t="shared" si="1"/>
        <v>3</v>
      </c>
      <c r="Q21" s="21">
        <f t="shared" si="2"/>
        <v>15.275252316519467</v>
      </c>
      <c r="R21" s="21">
        <f t="shared" si="3"/>
        <v>2.846302628527674</v>
      </c>
      <c r="S21" s="21" t="str">
        <f t="shared" si="4"/>
        <v>ОДНОРОДНЫЕ</v>
      </c>
      <c r="T21" s="23">
        <f t="shared" si="5"/>
        <v>10733.4</v>
      </c>
      <c r="V21" s="53"/>
      <c r="W21" s="53"/>
    </row>
    <row r="22" spans="1:23" s="22" customFormat="1" ht="45" x14ac:dyDescent="0.25">
      <c r="A22" s="29">
        <v>4</v>
      </c>
      <c r="B22" s="33" t="s">
        <v>38</v>
      </c>
      <c r="C22" s="52" t="s">
        <v>46</v>
      </c>
      <c r="D22" s="31">
        <v>700</v>
      </c>
      <c r="E22" s="30">
        <v>155</v>
      </c>
      <c r="F22" s="8">
        <v>155.5</v>
      </c>
      <c r="G22" s="8">
        <v>155.5</v>
      </c>
      <c r="H22" s="8"/>
      <c r="I22" s="8"/>
      <c r="J22" s="8"/>
      <c r="K22" s="8"/>
      <c r="L22" s="8"/>
      <c r="M22" s="8"/>
      <c r="N22" s="23"/>
      <c r="O22" s="23">
        <f t="shared" si="0"/>
        <v>155.33000000000001</v>
      </c>
      <c r="P22" s="21">
        <f t="shared" si="1"/>
        <v>3</v>
      </c>
      <c r="Q22" s="21">
        <f t="shared" si="2"/>
        <v>0.28867513459481292</v>
      </c>
      <c r="R22" s="21">
        <f t="shared" si="3"/>
        <v>0.18584634944621958</v>
      </c>
      <c r="S22" s="21" t="str">
        <f t="shared" si="4"/>
        <v>ОДНОРОДНЫЕ</v>
      </c>
      <c r="T22" s="23">
        <f t="shared" si="5"/>
        <v>108731.00000000001</v>
      </c>
      <c r="V22" s="53"/>
      <c r="W22" s="53"/>
    </row>
    <row r="23" spans="1:23" s="27" customFormat="1" x14ac:dyDescent="0.25">
      <c r="A23" s="29">
        <v>5</v>
      </c>
      <c r="B23" s="33" t="s">
        <v>39</v>
      </c>
      <c r="C23" s="52" t="s">
        <v>48</v>
      </c>
      <c r="D23" s="31">
        <v>500</v>
      </c>
      <c r="E23" s="30">
        <v>105</v>
      </c>
      <c r="F23" s="8">
        <v>108</v>
      </c>
      <c r="G23" s="8">
        <v>110</v>
      </c>
      <c r="H23" s="8"/>
      <c r="I23" s="8"/>
      <c r="J23" s="8"/>
      <c r="K23" s="8"/>
      <c r="L23" s="8"/>
      <c r="M23" s="8"/>
      <c r="N23" s="28"/>
      <c r="O23" s="28">
        <f t="shared" si="0"/>
        <v>107.67</v>
      </c>
      <c r="P23" s="26">
        <f t="shared" si="1"/>
        <v>3</v>
      </c>
      <c r="Q23" s="26">
        <f t="shared" si="2"/>
        <v>2.5166114784235836</v>
      </c>
      <c r="R23" s="26">
        <f t="shared" si="3"/>
        <v>2.3373376784838706</v>
      </c>
      <c r="S23" s="26" t="str">
        <f t="shared" si="4"/>
        <v>ОДНОРОДНЫЕ</v>
      </c>
      <c r="T23" s="28">
        <f t="shared" si="5"/>
        <v>53835</v>
      </c>
      <c r="V23" s="53"/>
      <c r="W23" s="53"/>
    </row>
    <row r="24" spans="1:23" s="27" customFormat="1" x14ac:dyDescent="0.25">
      <c r="A24" s="29">
        <v>6</v>
      </c>
      <c r="B24" s="33" t="s">
        <v>40</v>
      </c>
      <c r="C24" s="52" t="s">
        <v>47</v>
      </c>
      <c r="D24" s="31">
        <v>50</v>
      </c>
      <c r="E24" s="30">
        <v>910</v>
      </c>
      <c r="F24" s="8">
        <v>912</v>
      </c>
      <c r="G24" s="8">
        <v>915</v>
      </c>
      <c r="H24" s="8"/>
      <c r="I24" s="8"/>
      <c r="J24" s="8"/>
      <c r="K24" s="8"/>
      <c r="L24" s="8"/>
      <c r="M24" s="8"/>
      <c r="N24" s="28"/>
      <c r="O24" s="28">
        <f t="shared" ref="O24:O29" si="6">ROUND(AVERAGE(E24:G24),2)</f>
        <v>912.33</v>
      </c>
      <c r="P24" s="26">
        <f t="shared" ref="P24:P29" si="7" xml:space="preserve"> COUNT(E24:G24)</f>
        <v>3</v>
      </c>
      <c r="Q24" s="26">
        <f t="shared" ref="Q24:Q29" si="8">STDEV(E24:G24)</f>
        <v>2.5166114784235836</v>
      </c>
      <c r="R24" s="26">
        <f t="shared" ref="R24:R29" si="9">Q24/O24*100</f>
        <v>0.27584442892632965</v>
      </c>
      <c r="S24" s="26" t="str">
        <f t="shared" ref="S24:S29" si="10">IF(R24&lt;33,"ОДНОРОДНЫЕ","НЕОДНОРОДНЫЕ")</f>
        <v>ОДНОРОДНЫЕ</v>
      </c>
      <c r="T24" s="28">
        <f t="shared" ref="T24:T29" si="11">D24*O24</f>
        <v>45616.5</v>
      </c>
      <c r="V24" s="53"/>
      <c r="W24" s="53"/>
    </row>
    <row r="25" spans="1:23" s="27" customFormat="1" x14ac:dyDescent="0.25">
      <c r="A25" s="29">
        <v>7</v>
      </c>
      <c r="B25" s="33" t="s">
        <v>40</v>
      </c>
      <c r="C25" s="52" t="s">
        <v>47</v>
      </c>
      <c r="D25" s="31">
        <v>50</v>
      </c>
      <c r="E25" s="30">
        <v>980</v>
      </c>
      <c r="F25" s="8">
        <v>985</v>
      </c>
      <c r="G25" s="8">
        <v>985</v>
      </c>
      <c r="H25" s="8"/>
      <c r="I25" s="8"/>
      <c r="J25" s="8"/>
      <c r="K25" s="8"/>
      <c r="L25" s="8"/>
      <c r="M25" s="8"/>
      <c r="N25" s="28"/>
      <c r="O25" s="28">
        <f t="shared" si="6"/>
        <v>983.33</v>
      </c>
      <c r="P25" s="26">
        <f t="shared" si="7"/>
        <v>3</v>
      </c>
      <c r="Q25" s="26">
        <f t="shared" si="8"/>
        <v>2.8867513459481287</v>
      </c>
      <c r="R25" s="26">
        <f t="shared" si="9"/>
        <v>0.29356892863516099</v>
      </c>
      <c r="S25" s="26" t="str">
        <f t="shared" si="10"/>
        <v>ОДНОРОДНЫЕ</v>
      </c>
      <c r="T25" s="28">
        <f t="shared" si="11"/>
        <v>49166.5</v>
      </c>
      <c r="V25" s="53"/>
      <c r="W25" s="53"/>
    </row>
    <row r="26" spans="1:23" s="27" customFormat="1" x14ac:dyDescent="0.25">
      <c r="A26" s="29">
        <v>8</v>
      </c>
      <c r="B26" s="33" t="s">
        <v>41</v>
      </c>
      <c r="C26" s="52" t="s">
        <v>46</v>
      </c>
      <c r="D26" s="31">
        <v>18000</v>
      </c>
      <c r="E26" s="30">
        <v>3.15</v>
      </c>
      <c r="F26" s="8">
        <v>3.3</v>
      </c>
      <c r="G26" s="8">
        <v>3.5</v>
      </c>
      <c r="H26" s="8"/>
      <c r="I26" s="8"/>
      <c r="J26" s="8"/>
      <c r="K26" s="8"/>
      <c r="L26" s="8"/>
      <c r="M26" s="8"/>
      <c r="N26" s="28"/>
      <c r="O26" s="28">
        <f t="shared" si="6"/>
        <v>3.32</v>
      </c>
      <c r="P26" s="26">
        <f t="shared" si="7"/>
        <v>3</v>
      </c>
      <c r="Q26" s="26">
        <f t="shared" si="8"/>
        <v>0.17559422921421236</v>
      </c>
      <c r="R26" s="26">
        <f t="shared" si="9"/>
        <v>5.2889828076569989</v>
      </c>
      <c r="S26" s="26" t="str">
        <f t="shared" si="10"/>
        <v>ОДНОРОДНЫЕ</v>
      </c>
      <c r="T26" s="28">
        <f t="shared" si="11"/>
        <v>59760</v>
      </c>
      <c r="V26" s="53"/>
      <c r="W26" s="53"/>
    </row>
    <row r="27" spans="1:23" s="27" customFormat="1" x14ac:dyDescent="0.25">
      <c r="A27" s="29">
        <v>9</v>
      </c>
      <c r="B27" s="33" t="s">
        <v>41</v>
      </c>
      <c r="C27" s="52" t="s">
        <v>46</v>
      </c>
      <c r="D27" s="31">
        <v>4000</v>
      </c>
      <c r="E27" s="30">
        <v>4.5</v>
      </c>
      <c r="F27" s="8">
        <v>4.5199999999999996</v>
      </c>
      <c r="G27" s="8">
        <v>4.55</v>
      </c>
      <c r="H27" s="8"/>
      <c r="I27" s="8"/>
      <c r="J27" s="8"/>
      <c r="K27" s="8"/>
      <c r="L27" s="8"/>
      <c r="M27" s="8"/>
      <c r="N27" s="28"/>
      <c r="O27" s="28">
        <f t="shared" si="6"/>
        <v>4.5199999999999996</v>
      </c>
      <c r="P27" s="26">
        <f t="shared" si="7"/>
        <v>3</v>
      </c>
      <c r="Q27" s="26">
        <f t="shared" si="8"/>
        <v>2.5166114784235766E-2</v>
      </c>
      <c r="R27" s="26">
        <f t="shared" si="9"/>
        <v>0.55677245097866745</v>
      </c>
      <c r="S27" s="26" t="str">
        <f t="shared" si="10"/>
        <v>ОДНОРОДНЫЕ</v>
      </c>
      <c r="T27" s="28">
        <f t="shared" si="11"/>
        <v>18080</v>
      </c>
      <c r="V27" s="53"/>
      <c r="W27" s="53"/>
    </row>
    <row r="28" spans="1:23" s="27" customFormat="1" x14ac:dyDescent="0.25">
      <c r="A28" s="29">
        <v>10</v>
      </c>
      <c r="B28" s="51" t="s">
        <v>42</v>
      </c>
      <c r="C28" s="52" t="s">
        <v>46</v>
      </c>
      <c r="D28" s="31">
        <v>1000</v>
      </c>
      <c r="E28" s="30">
        <v>28</v>
      </c>
      <c r="F28" s="8">
        <v>28.1</v>
      </c>
      <c r="G28" s="8">
        <v>28.5</v>
      </c>
      <c r="H28" s="8"/>
      <c r="I28" s="8"/>
      <c r="J28" s="8"/>
      <c r="K28" s="8"/>
      <c r="L28" s="8"/>
      <c r="M28" s="8"/>
      <c r="N28" s="28"/>
      <c r="O28" s="28">
        <f t="shared" si="6"/>
        <v>28.2</v>
      </c>
      <c r="P28" s="26">
        <f t="shared" si="7"/>
        <v>3</v>
      </c>
      <c r="Q28" s="26">
        <f t="shared" si="8"/>
        <v>0.26457513110645881</v>
      </c>
      <c r="R28" s="26">
        <f t="shared" si="9"/>
        <v>0.93820968477467659</v>
      </c>
      <c r="S28" s="26" t="str">
        <f t="shared" si="10"/>
        <v>ОДНОРОДНЫЕ</v>
      </c>
      <c r="T28" s="28">
        <f t="shared" si="11"/>
        <v>28200</v>
      </c>
      <c r="V28" s="53"/>
      <c r="W28" s="53"/>
    </row>
    <row r="29" spans="1:23" s="27" customFormat="1" x14ac:dyDescent="0.25">
      <c r="A29" s="29">
        <v>11</v>
      </c>
      <c r="B29" s="33" t="s">
        <v>43</v>
      </c>
      <c r="C29" s="52" t="s">
        <v>47</v>
      </c>
      <c r="D29" s="31">
        <v>50</v>
      </c>
      <c r="E29" s="30">
        <v>935</v>
      </c>
      <c r="F29" s="8">
        <v>940</v>
      </c>
      <c r="G29" s="8">
        <v>950</v>
      </c>
      <c r="H29" s="8"/>
      <c r="I29" s="8"/>
      <c r="J29" s="8"/>
      <c r="K29" s="8"/>
      <c r="L29" s="8"/>
      <c r="M29" s="8"/>
      <c r="N29" s="28"/>
      <c r="O29" s="28">
        <f t="shared" si="6"/>
        <v>941.67</v>
      </c>
      <c r="P29" s="26">
        <f t="shared" si="7"/>
        <v>3</v>
      </c>
      <c r="Q29" s="26">
        <f t="shared" si="8"/>
        <v>7.6376261582597333</v>
      </c>
      <c r="R29" s="26">
        <f t="shared" si="9"/>
        <v>0.81107247318696929</v>
      </c>
      <c r="S29" s="26" t="str">
        <f t="shared" si="10"/>
        <v>ОДНОРОДНЫЕ</v>
      </c>
      <c r="T29" s="28">
        <f t="shared" si="11"/>
        <v>47083.5</v>
      </c>
      <c r="V29" s="53"/>
      <c r="W29" s="53"/>
    </row>
    <row r="30" spans="1:23" s="22" customFormat="1" x14ac:dyDescent="0.25">
      <c r="A30" s="29">
        <v>12</v>
      </c>
      <c r="B30" s="33" t="s">
        <v>43</v>
      </c>
      <c r="C30" s="52" t="s">
        <v>47</v>
      </c>
      <c r="D30" s="31">
        <v>50</v>
      </c>
      <c r="E30" s="30">
        <v>935</v>
      </c>
      <c r="F30" s="8">
        <v>935</v>
      </c>
      <c r="G30" s="8">
        <v>950</v>
      </c>
      <c r="H30" s="8"/>
      <c r="I30" s="8"/>
      <c r="J30" s="8"/>
      <c r="K30" s="8"/>
      <c r="L30" s="8"/>
      <c r="M30" s="8"/>
      <c r="N30" s="23"/>
      <c r="O30" s="23">
        <f t="shared" si="0"/>
        <v>940</v>
      </c>
      <c r="P30" s="21">
        <f t="shared" si="1"/>
        <v>3</v>
      </c>
      <c r="Q30" s="21">
        <f t="shared" si="2"/>
        <v>8.6602540378443873</v>
      </c>
      <c r="R30" s="21">
        <f t="shared" si="3"/>
        <v>0.92130362104727526</v>
      </c>
      <c r="S30" s="21" t="str">
        <f t="shared" si="4"/>
        <v>ОДНОРОДНЫЕ</v>
      </c>
      <c r="T30" s="23">
        <f t="shared" si="5"/>
        <v>47000</v>
      </c>
      <c r="V30" s="53"/>
      <c r="W30" s="53"/>
    </row>
    <row r="31" spans="1:23" x14ac:dyDescent="0.25">
      <c r="A31" s="29">
        <v>13</v>
      </c>
      <c r="B31" s="33" t="s">
        <v>44</v>
      </c>
      <c r="C31" s="52" t="s">
        <v>46</v>
      </c>
      <c r="D31" s="31">
        <v>50</v>
      </c>
      <c r="E31" s="30">
        <v>224</v>
      </c>
      <c r="F31" s="8">
        <v>225</v>
      </c>
      <c r="G31" s="8">
        <v>238</v>
      </c>
      <c r="H31" s="8"/>
      <c r="I31" s="8"/>
      <c r="J31" s="8"/>
      <c r="K31" s="8"/>
      <c r="L31" s="8"/>
      <c r="M31" s="8"/>
      <c r="N31" s="12"/>
      <c r="O31" s="12">
        <f t="shared" ref="O31:O33" si="12">ROUND(AVERAGE(E31:G31),2)</f>
        <v>229</v>
      </c>
      <c r="P31" s="9">
        <f t="shared" ref="P31:P33" si="13" xml:space="preserve"> COUNT(E31:G31)</f>
        <v>3</v>
      </c>
      <c r="Q31" s="9">
        <f t="shared" ref="Q31:Q33" si="14">STDEV(E31:G31)</f>
        <v>7.810249675906654</v>
      </c>
      <c r="R31" s="9">
        <f t="shared" ref="R31:R33" si="15">Q31/O31*100</f>
        <v>3.4105893781251764</v>
      </c>
      <c r="S31" s="9" t="str">
        <f t="shared" ref="S31:S33" si="16">IF(R31&lt;33,"ОДНОРОДНЫЕ","НЕОДНОРОДНЫЕ")</f>
        <v>ОДНОРОДНЫЕ</v>
      </c>
      <c r="T31" s="12">
        <f t="shared" ref="T31:T33" si="17">D31*O31</f>
        <v>11450</v>
      </c>
      <c r="V31" s="53"/>
      <c r="W31" s="53"/>
    </row>
    <row r="32" spans="1:23" x14ac:dyDescent="0.25">
      <c r="A32" s="29">
        <v>14</v>
      </c>
      <c r="B32" s="33" t="s">
        <v>45</v>
      </c>
      <c r="C32" s="52" t="s">
        <v>46</v>
      </c>
      <c r="D32" s="31">
        <v>10</v>
      </c>
      <c r="E32" s="30">
        <v>225</v>
      </c>
      <c r="F32" s="8">
        <v>225</v>
      </c>
      <c r="G32" s="8">
        <v>240</v>
      </c>
      <c r="H32" s="8"/>
      <c r="I32" s="8"/>
      <c r="J32" s="8"/>
      <c r="K32" s="8"/>
      <c r="L32" s="8"/>
      <c r="M32" s="8"/>
      <c r="N32" s="12"/>
      <c r="O32" s="12">
        <f t="shared" si="12"/>
        <v>230</v>
      </c>
      <c r="P32" s="9">
        <f t="shared" si="13"/>
        <v>3</v>
      </c>
      <c r="Q32" s="9">
        <f t="shared" si="14"/>
        <v>8.6602540378443873</v>
      </c>
      <c r="R32" s="9">
        <f t="shared" si="15"/>
        <v>3.7653278425410379</v>
      </c>
      <c r="S32" s="9" t="str">
        <f t="shared" si="16"/>
        <v>ОДНОРОДНЫЕ</v>
      </c>
      <c r="T32" s="12">
        <f t="shared" si="17"/>
        <v>2300</v>
      </c>
      <c r="V32" s="53"/>
      <c r="W32" s="53"/>
    </row>
    <row r="33" spans="1:23" x14ac:dyDescent="0.25">
      <c r="A33" s="29">
        <v>15</v>
      </c>
      <c r="B33" s="32" t="s">
        <v>37</v>
      </c>
      <c r="C33" s="52" t="s">
        <v>47</v>
      </c>
      <c r="D33" s="31">
        <v>10</v>
      </c>
      <c r="E33" s="30">
        <v>8850</v>
      </c>
      <c r="F33" s="8">
        <v>8855</v>
      </c>
      <c r="G33" s="8">
        <v>8880</v>
      </c>
      <c r="H33" s="8"/>
      <c r="I33" s="8"/>
      <c r="J33" s="8"/>
      <c r="K33" s="8"/>
      <c r="L33" s="8"/>
      <c r="M33" s="8"/>
      <c r="N33" s="12"/>
      <c r="O33" s="12">
        <f t="shared" si="12"/>
        <v>8861.67</v>
      </c>
      <c r="P33" s="9">
        <f t="shared" si="13"/>
        <v>3</v>
      </c>
      <c r="Q33" s="9">
        <f t="shared" si="14"/>
        <v>16.072751268321593</v>
      </c>
      <c r="R33" s="9">
        <f t="shared" si="15"/>
        <v>0.18137384114192465</v>
      </c>
      <c r="S33" s="9" t="str">
        <f t="shared" si="16"/>
        <v>ОДНОРОДНЫЕ</v>
      </c>
      <c r="T33" s="12">
        <f t="shared" si="17"/>
        <v>88616.7</v>
      </c>
      <c r="V33" s="53"/>
      <c r="W33" s="53"/>
    </row>
    <row r="34" spans="1:23" s="22" customFormat="1" x14ac:dyDescent="0.25">
      <c r="A34" s="29">
        <v>16</v>
      </c>
      <c r="B34" s="32" t="s">
        <v>37</v>
      </c>
      <c r="C34" s="52" t="s">
        <v>47</v>
      </c>
      <c r="D34" s="31">
        <v>20</v>
      </c>
      <c r="E34" s="30">
        <v>6900</v>
      </c>
      <c r="F34" s="8">
        <v>6920</v>
      </c>
      <c r="G34" s="8">
        <v>6950</v>
      </c>
      <c r="H34" s="8"/>
      <c r="I34" s="8"/>
      <c r="J34" s="8"/>
      <c r="K34" s="8"/>
      <c r="L34" s="8"/>
      <c r="M34" s="8"/>
      <c r="N34" s="23"/>
      <c r="O34" s="23">
        <f t="shared" ref="O34" si="18">ROUND(AVERAGE(E34:G34),2)</f>
        <v>6923.33</v>
      </c>
      <c r="P34" s="21">
        <f t="shared" ref="P34" si="19" xml:space="preserve"> COUNT(E34:G34)</f>
        <v>3</v>
      </c>
      <c r="Q34" s="21">
        <f t="shared" ref="Q34" si="20">STDEV(E34:G34)</f>
        <v>25.16611478423583</v>
      </c>
      <c r="R34" s="21">
        <f t="shared" ref="R34" si="21">Q34/O34*100</f>
        <v>0.36349725903915936</v>
      </c>
      <c r="S34" s="21" t="str">
        <f t="shared" ref="S34" si="22">IF(R34&lt;33,"ОДНОРОДНЫЕ","НЕОДНОРОДНЫЕ")</f>
        <v>ОДНОРОДНЫЕ</v>
      </c>
      <c r="T34" s="23">
        <f t="shared" ref="T34" si="23">D34*O34</f>
        <v>138466.6</v>
      </c>
      <c r="V34" s="53"/>
      <c r="W34" s="53"/>
    </row>
    <row r="35" spans="1:23" x14ac:dyDescent="0.25">
      <c r="E35" s="25">
        <f>SUMPRODUCT($D$19:$D$34,E19:E34)</f>
        <v>1209550</v>
      </c>
      <c r="F35" s="25">
        <f>SUMPRODUCT($D$19:$D$34,F19:F34)</f>
        <v>1225280</v>
      </c>
      <c r="G35" s="25">
        <f>SUMPRODUCT($D$19:$D$34,G19:G34)</f>
        <v>1238400</v>
      </c>
      <c r="H35" s="20"/>
      <c r="I35" s="20"/>
      <c r="J35" s="20"/>
      <c r="K35" s="20"/>
      <c r="L35" s="20"/>
      <c r="M35" s="20"/>
      <c r="N35" s="20"/>
      <c r="U35" s="6"/>
      <c r="V35" s="1"/>
    </row>
    <row r="36" spans="1:23" s="18" customFormat="1" x14ac:dyDescent="0.25"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1"/>
      <c r="T36" s="1"/>
      <c r="U36" s="6"/>
      <c r="V36" s="1"/>
    </row>
    <row r="37" spans="1:23" x14ac:dyDescent="0.25">
      <c r="A37" s="43" t="s">
        <v>17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V37" s="6"/>
    </row>
    <row r="38" spans="1:23" x14ac:dyDescent="0.25">
      <c r="A38" s="44" t="s">
        <v>16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3" ht="15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6"/>
    </row>
    <row r="40" spans="1:23" s="16" customFormat="1" ht="41.25" customHeight="1" x14ac:dyDescent="0.25">
      <c r="A40" s="39" t="s">
        <v>49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2"/>
      <c r="V40" s="2"/>
    </row>
    <row r="41" spans="1:23" x14ac:dyDescent="0.25">
      <c r="R41" s="6"/>
      <c r="S41" s="6"/>
    </row>
    <row r="43" spans="1:23" x14ac:dyDescent="0.25">
      <c r="Q43" s="6"/>
    </row>
    <row r="44" spans="1:23" x14ac:dyDescent="0.25">
      <c r="R44" s="6"/>
      <c r="S44" s="6"/>
    </row>
    <row r="45" spans="1:23" x14ac:dyDescent="0.25">
      <c r="R45" s="6"/>
    </row>
    <row r="46" spans="1:23" x14ac:dyDescent="0.25">
      <c r="P46" s="6"/>
    </row>
    <row r="48" spans="1:23" x14ac:dyDescent="0.25">
      <c r="Q48" s="6"/>
    </row>
  </sheetData>
  <mergeCells count="18">
    <mergeCell ref="A40:T40"/>
    <mergeCell ref="A39:T39"/>
    <mergeCell ref="B13:S13"/>
    <mergeCell ref="A37:T37"/>
    <mergeCell ref="A38:T38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 S31:S33">
    <cfRule type="containsText" dxfId="41" priority="70" operator="containsText" text="НЕ">
      <formula>NOT(ISERROR(SEARCH("НЕ",S19)))</formula>
    </cfRule>
    <cfRule type="containsText" dxfId="40" priority="71" operator="containsText" text="ОДНОРОДНЫЕ">
      <formula>NOT(ISERROR(SEARCH("ОДНОРОДНЫЕ",S19)))</formula>
    </cfRule>
    <cfRule type="containsText" dxfId="39" priority="72" operator="containsText" text="НЕОДНОРОДНЫЕ">
      <formula>NOT(ISERROR(SEARCH("НЕОДНОРОДНЫЕ",S19)))</formula>
    </cfRule>
  </conditionalFormatting>
  <conditionalFormatting sqref="S19 S31:S33">
    <cfRule type="containsText" dxfId="38" priority="67" operator="containsText" text="НЕОДНОРОДНЫЕ">
      <formula>NOT(ISERROR(SEARCH("НЕОДНОРОДНЫЕ",S19)))</formula>
    </cfRule>
    <cfRule type="containsText" dxfId="37" priority="68" operator="containsText" text="ОДНОРОДНЫЕ">
      <formula>NOT(ISERROR(SEARCH("ОДНОРОДНЫЕ",S19)))</formula>
    </cfRule>
    <cfRule type="containsText" dxfId="36" priority="69" operator="containsText" text="НЕОДНОРОДНЫЕ">
      <formula>NOT(ISERROR(SEARCH("НЕОДНОРОДНЫЕ",S19)))</formula>
    </cfRule>
  </conditionalFormatting>
  <conditionalFormatting sqref="S20:S22 S30">
    <cfRule type="containsText" dxfId="35" priority="34" operator="containsText" text="НЕ">
      <formula>NOT(ISERROR(SEARCH("НЕ",S20)))</formula>
    </cfRule>
    <cfRule type="containsText" dxfId="34" priority="35" operator="containsText" text="ОДНОРОДНЫЕ">
      <formula>NOT(ISERROR(SEARCH("ОДНОРОДНЫЕ",S20)))</formula>
    </cfRule>
    <cfRule type="containsText" dxfId="33" priority="36" operator="containsText" text="НЕОДНОРОДНЫЕ">
      <formula>NOT(ISERROR(SEARCH("НЕОДНОРОДНЫЕ",S20)))</formula>
    </cfRule>
  </conditionalFormatting>
  <conditionalFormatting sqref="S20:S22 S30">
    <cfRule type="containsText" dxfId="32" priority="31" operator="containsText" text="НЕОДНОРОДНЫЕ">
      <formula>NOT(ISERROR(SEARCH("НЕОДНОРОДНЫЕ",S20)))</formula>
    </cfRule>
    <cfRule type="containsText" dxfId="31" priority="32" operator="containsText" text="ОДНОРОДНЫЕ">
      <formula>NOT(ISERROR(SEARCH("ОДНОРОДНЫЕ",S20)))</formula>
    </cfRule>
    <cfRule type="containsText" dxfId="30" priority="33" operator="containsText" text="НЕОДНОРОДНЫЕ">
      <formula>NOT(ISERROR(SEARCH("НЕОДНОРОДНЫЕ",S20)))</formula>
    </cfRule>
  </conditionalFormatting>
  <conditionalFormatting sqref="S34">
    <cfRule type="containsText" dxfId="29" priority="28" operator="containsText" text="НЕ">
      <formula>NOT(ISERROR(SEARCH("НЕ",S34)))</formula>
    </cfRule>
    <cfRule type="containsText" dxfId="28" priority="29" operator="containsText" text="ОДНОРОДНЫЕ">
      <formula>NOT(ISERROR(SEARCH("ОДНОРОДНЫЕ",S34)))</formula>
    </cfRule>
    <cfRule type="containsText" dxfId="27" priority="30" operator="containsText" text="НЕОДНОРОДНЫЕ">
      <formula>NOT(ISERROR(SEARCH("НЕОДНОРОДНЫЕ",S34)))</formula>
    </cfRule>
  </conditionalFormatting>
  <conditionalFormatting sqref="S34">
    <cfRule type="containsText" dxfId="26" priority="25" operator="containsText" text="НЕОДНОРОДНЫЕ">
      <formula>NOT(ISERROR(SEARCH("НЕОДНОРОДНЫЕ",S34)))</formula>
    </cfRule>
    <cfRule type="containsText" dxfId="25" priority="26" operator="containsText" text="ОДНОРОДНЫЕ">
      <formula>NOT(ISERROR(SEARCH("ОДНОРОДНЫЕ",S34)))</formula>
    </cfRule>
    <cfRule type="containsText" dxfId="24" priority="27" operator="containsText" text="НЕОДНОРОДНЫЕ">
      <formula>NOT(ISERROR(SEARCH("НЕОДНОРОДНЫЕ",S34)))</formula>
    </cfRule>
  </conditionalFormatting>
  <conditionalFormatting sqref="S25:S27 S29">
    <cfRule type="containsText" dxfId="23" priority="22" operator="containsText" text="НЕ">
      <formula>NOT(ISERROR(SEARCH("НЕ",S25)))</formula>
    </cfRule>
    <cfRule type="containsText" dxfId="22" priority="23" operator="containsText" text="ОДНОРОДНЫЕ">
      <formula>NOT(ISERROR(SEARCH("ОДНОРОДНЫЕ",S25)))</formula>
    </cfRule>
    <cfRule type="containsText" dxfId="21" priority="24" operator="containsText" text="НЕОДНОРОДНЫЕ">
      <formula>NOT(ISERROR(SEARCH("НЕОДНОРОДНЫЕ",S25)))</formula>
    </cfRule>
  </conditionalFormatting>
  <conditionalFormatting sqref="S25:S27 S29">
    <cfRule type="containsText" dxfId="20" priority="19" operator="containsText" text="НЕОДНОРОДНЫЕ">
      <formula>NOT(ISERROR(SEARCH("НЕОДНОРОДНЫЕ",S25)))</formula>
    </cfRule>
    <cfRule type="containsText" dxfId="19" priority="20" operator="containsText" text="ОДНОРОДНЫЕ">
      <formula>NOT(ISERROR(SEARCH("ОДНОРОДНЫЕ",S25)))</formula>
    </cfRule>
    <cfRule type="containsText" dxfId="18" priority="21" operator="containsText" text="НЕОДНОРОДНЫЕ">
      <formula>NOT(ISERROR(SEARCH("НЕОДНОРОДНЫЕ",S25)))</formula>
    </cfRule>
  </conditionalFormatting>
  <conditionalFormatting sqref="S24">
    <cfRule type="containsText" dxfId="17" priority="16" operator="containsText" text="НЕ">
      <formula>NOT(ISERROR(SEARCH("НЕ",S24)))</formula>
    </cfRule>
    <cfRule type="containsText" dxfId="16" priority="17" operator="containsText" text="ОДНОРОДНЫЕ">
      <formula>NOT(ISERROR(SEARCH("ОДНОРОДНЫЕ",S24)))</formula>
    </cfRule>
    <cfRule type="containsText" dxfId="15" priority="18" operator="containsText" text="НЕОДНОРОДНЫЕ">
      <formula>NOT(ISERROR(SEARCH("НЕОДНОРОДНЫЕ",S24)))</formula>
    </cfRule>
  </conditionalFormatting>
  <conditionalFormatting sqref="S24">
    <cfRule type="containsText" dxfId="14" priority="13" operator="containsText" text="НЕОДНОРОДНЫЕ">
      <formula>NOT(ISERROR(SEARCH("НЕОДНОРОДНЫЕ",S24)))</formula>
    </cfRule>
    <cfRule type="containsText" dxfId="13" priority="14" operator="containsText" text="ОДНОРОДНЫЕ">
      <formula>NOT(ISERROR(SEARCH("ОДНОРОДНЫЕ",S24)))</formula>
    </cfRule>
    <cfRule type="containsText" dxfId="12" priority="15" operator="containsText" text="НЕОДНОРОДНЫЕ">
      <formula>NOT(ISERROR(SEARCH("НЕОДНОРОДНЫЕ",S24)))</formula>
    </cfRule>
  </conditionalFormatting>
  <conditionalFormatting sqref="S28">
    <cfRule type="containsText" dxfId="11" priority="10" operator="containsText" text="НЕ">
      <formula>NOT(ISERROR(SEARCH("НЕ",S28)))</formula>
    </cfRule>
    <cfRule type="containsText" dxfId="10" priority="11" operator="containsText" text="ОДНОРОДНЫЕ">
      <formula>NOT(ISERROR(SEARCH("ОДНОРОДНЫЕ",S28)))</formula>
    </cfRule>
    <cfRule type="containsText" dxfId="9" priority="12" operator="containsText" text="НЕОДНОРОДНЫЕ">
      <formula>NOT(ISERROR(SEARCH("НЕОДНОРОДНЫЕ",S28)))</formula>
    </cfRule>
  </conditionalFormatting>
  <conditionalFormatting sqref="S28">
    <cfRule type="containsText" dxfId="8" priority="7" operator="containsText" text="НЕОДНОРОДНЫЕ">
      <formula>NOT(ISERROR(SEARCH("НЕОДНОРОДНЫЕ",S28)))</formula>
    </cfRule>
    <cfRule type="containsText" dxfId="7" priority="8" operator="containsText" text="ОДНОРОДНЫЕ">
      <formula>NOT(ISERROR(SEARCH("ОДНОРОДНЫЕ",S28)))</formula>
    </cfRule>
    <cfRule type="containsText" dxfId="6" priority="9" operator="containsText" text="НЕОДНОРОДНЫЕ">
      <formula>NOT(ISERROR(SEARCH("НЕОДНОРОДНЫЕ",S28)))</formula>
    </cfRule>
  </conditionalFormatting>
  <conditionalFormatting sqref="S23">
    <cfRule type="containsText" dxfId="5" priority="4" operator="containsText" text="НЕ">
      <formula>NOT(ISERROR(SEARCH("НЕ",S23)))</formula>
    </cfRule>
    <cfRule type="containsText" dxfId="4" priority="5" operator="containsText" text="ОДНОРОДНЫЕ">
      <formula>NOT(ISERROR(SEARCH("ОДНОРОДНЫЕ",S23)))</formula>
    </cfRule>
    <cfRule type="containsText" dxfId="3" priority="6" operator="containsText" text="НЕОДНОРОДНЫЕ">
      <formula>NOT(ISERROR(SEARCH("НЕОДНОРОДНЫЕ",S23)))</formula>
    </cfRule>
  </conditionalFormatting>
  <conditionalFormatting sqref="S23">
    <cfRule type="containsText" dxfId="2" priority="1" operator="containsText" text="НЕОДНОРОДНЫЕ">
      <formula>NOT(ISERROR(SEARCH("НЕОДНОРОДНЫЕ",S23)))</formula>
    </cfRule>
    <cfRule type="containsText" dxfId="1" priority="2" operator="containsText" text="ОДНОРОДНЫЕ">
      <formula>NOT(ISERROR(SEARCH("ОДНОРОДНЫЕ",S23)))</formula>
    </cfRule>
    <cfRule type="containsText" dxfId="0" priority="3" operator="containsText" text="НЕОДНОРОДНЫЕ">
      <formula>NOT(ISERROR(SEARCH("НЕОДНОРОДНЫЕ",S23)))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2025-04-02T05:51:25Z</dcterms:modified>
</cp:coreProperties>
</file>