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K22" i="1" s="1"/>
  <c r="L22" i="1" s="1"/>
  <c r="I22" i="1"/>
  <c r="H22" i="1"/>
  <c r="M22" i="1" s="1"/>
  <c r="J21" i="1" l="1"/>
  <c r="I21" i="1"/>
  <c r="H21" i="1"/>
  <c r="M21" i="1" s="1"/>
  <c r="K21" i="1" l="1"/>
  <c r="L21" i="1" s="1"/>
  <c r="E24" i="1"/>
  <c r="F24" i="1"/>
  <c r="G24" i="1"/>
  <c r="J20" i="1" l="1"/>
  <c r="I20" i="1"/>
  <c r="H20" i="1"/>
  <c r="M20" i="1" s="1"/>
  <c r="J23" i="1"/>
  <c r="I23" i="1"/>
  <c r="H23" i="1"/>
  <c r="M23" i="1" s="1"/>
  <c r="K20" i="1" l="1"/>
  <c r="L20" i="1" s="1"/>
  <c r="K23" i="1"/>
  <c r="L23" i="1" s="1"/>
  <c r="M24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<sst xmlns="http://schemas.openxmlformats.org/spreadsheetml/2006/main" count="44" uniqueCount="39">
  <si>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</si>
  <si>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</si>
  <si>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</si>
  <si>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</si>
  <si>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</si>
  <si>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</si>
  <si>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</si>
  <si>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</si>
  <si>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</si>
  <si>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</si>
  <si>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</si>
  <si>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</si>
  <si>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</si>
  <si>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</si>
  <si>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</si>
  <si>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</si>
  <si>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</si>
  <si>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</si>
  <si>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</si>
  <si>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</si>
  <si>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</si>
  <si>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</si>
  <si>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</si>
  <si>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</si>
  <si>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</si>
  <si>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</si>
  <si>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</si>
  <si>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</si>
  <si>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</si>
  <si>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 xml:space="preserve">Яблоки свежие </t>
  </si>
  <si>
    <t>Апельсины свежие</t>
  </si>
  <si>
    <t>Бананы свежие</t>
  </si>
  <si>
    <t>Лимоны свежие</t>
  </si>
  <si>
    <t>Исходя из имеющегося у Заказчика объёма финансового обеспечения для осуществления закупки НМЦД устанавливается в размере 1660250 руб. (один миллион шестьсот шестьдесят тысяч двести пятьдесят рублей 00 копеек)</t>
  </si>
  <si>
    <t>№ 253-24</t>
  </si>
  <si>
    <t>на поставку фруктов свежих</t>
  </si>
  <si>
    <t>КП вх. № 3035 от 03.12.2024</t>
  </si>
  <si>
    <t>КП вх. № 3034 от 03.12.2024</t>
  </si>
  <si>
    <t>КП вх. № 3033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</si>
</sst>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PageLayoutView="70" workbookViewId="0">
      <selection activeCell="P10" sqref="P10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7" t="s">
        <v>35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34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1" t="s">
        <v>16</v>
      </c>
      <c r="K12" s="41"/>
      <c r="M12" s="1" t="s">
        <v>14</v>
      </c>
    </row>
    <row r="14" spans="2:13" x14ac:dyDescent="0.25">
      <c r="B14" s="41" t="s">
        <v>15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6" ht="54.6" customHeight="1" x14ac:dyDescent="0.25">
      <c r="A17" s="44"/>
      <c r="B17" s="45"/>
      <c r="C17" s="46"/>
      <c r="D17" s="45"/>
      <c r="E17" s="25" t="s">
        <v>36</v>
      </c>
      <c r="F17" s="25" t="s">
        <v>37</v>
      </c>
      <c r="G17" s="25" t="s">
        <v>38</v>
      </c>
      <c r="H17" s="11"/>
      <c r="I17" s="12"/>
      <c r="J17" s="12"/>
      <c r="K17" s="12"/>
      <c r="L17" s="12"/>
      <c r="M17" s="11"/>
      <c r="P17" s="7"/>
    </row>
    <row r="18" spans="1:16" ht="30" customHeight="1" x14ac:dyDescent="0.25">
      <c r="A18" s="49" t="s">
        <v>0</v>
      </c>
      <c r="B18" s="49" t="s">
        <v>1</v>
      </c>
      <c r="C18" s="49" t="s">
        <v>2</v>
      </c>
      <c r="D18" s="49"/>
      <c r="E18" s="23" t="s">
        <v>24</v>
      </c>
      <c r="F18" s="23" t="s">
        <v>25</v>
      </c>
      <c r="G18" s="23" t="s">
        <v>26</v>
      </c>
      <c r="H18" s="47" t="s">
        <v>11</v>
      </c>
      <c r="I18" s="49" t="s">
        <v>8</v>
      </c>
      <c r="J18" s="49" t="s">
        <v>9</v>
      </c>
      <c r="K18" s="49" t="s">
        <v>10</v>
      </c>
      <c r="L18" s="49" t="s">
        <v>6</v>
      </c>
      <c r="M18" s="43" t="s">
        <v>7</v>
      </c>
    </row>
    <row r="19" spans="1:16" x14ac:dyDescent="0.25">
      <c r="A19" s="50"/>
      <c r="B19" s="50"/>
      <c r="C19" s="13" t="s">
        <v>3</v>
      </c>
      <c r="D19" s="13" t="s">
        <v>4</v>
      </c>
      <c r="E19" s="14" t="s">
        <v>5</v>
      </c>
      <c r="F19" s="14" t="s">
        <v>5</v>
      </c>
      <c r="G19" s="11" t="s">
        <v>5</v>
      </c>
      <c r="H19" s="48"/>
      <c r="I19" s="49"/>
      <c r="J19" s="49"/>
      <c r="K19" s="49"/>
      <c r="L19" s="49"/>
      <c r="M19" s="43"/>
    </row>
    <row r="20" spans="1:16" s="21" customFormat="1" x14ac:dyDescent="0.25">
      <c r="A20" s="15">
        <v>1</v>
      </c>
      <c r="B20" s="36" t="s">
        <v>29</v>
      </c>
      <c r="C20" s="35" t="s">
        <v>27</v>
      </c>
      <c r="D20" s="34">
        <v>7000</v>
      </c>
      <c r="E20" s="33">
        <v>170</v>
      </c>
      <c r="F20" s="32">
        <v>140</v>
      </c>
      <c r="G20" s="32">
        <v>180</v>
      </c>
      <c r="H20" s="23">
        <f>ROUND(AVERAGE(E20:G20),2)</f>
        <v>163.33000000000001</v>
      </c>
      <c r="I20" s="22">
        <f t="shared" ref="I20:I22" si="0" xml:space="preserve"> COUNT(E20:G20)</f>
        <v>3</v>
      </c>
      <c r="J20" s="22">
        <f t="shared" ref="J20:J22" si="1">STDEV(E20:G20)</f>
        <v>20.816659994661386</v>
      </c>
      <c r="K20" s="22">
        <f t="shared" ref="K20:K22" si="2">J20/H20*100</f>
        <v>12.745153979465734</v>
      </c>
      <c r="L20" s="22" t="str">
        <f t="shared" ref="L20:L22" si="3">IF(K20&lt;33,"ОДНОРОДНЫЕ","НЕОДНОРОДНЫЕ")</f>
        <v>ОДНОРОДНЫЕ</v>
      </c>
      <c r="M20" s="23">
        <f t="shared" ref="M20:M22" si="4">D20*H20</f>
        <v>1143310</v>
      </c>
    </row>
    <row r="21" spans="1:16" s="27" customFormat="1" x14ac:dyDescent="0.25">
      <c r="A21" s="15">
        <v>2</v>
      </c>
      <c r="B21" s="36" t="s">
        <v>30</v>
      </c>
      <c r="C21" s="35" t="s">
        <v>27</v>
      </c>
      <c r="D21" s="34">
        <v>3000</v>
      </c>
      <c r="E21" s="33">
        <v>220</v>
      </c>
      <c r="F21" s="32">
        <v>200</v>
      </c>
      <c r="G21" s="32">
        <v>240</v>
      </c>
      <c r="H21" s="28">
        <f>ROUND(AVERAGE(E21:G21),2)</f>
        <v>220</v>
      </c>
      <c r="I21" s="26">
        <f t="shared" si="0"/>
        <v>3</v>
      </c>
      <c r="J21" s="26">
        <f t="shared" si="1"/>
        <v>20</v>
      </c>
      <c r="K21" s="26">
        <f t="shared" si="2"/>
        <v>9.0909090909090917</v>
      </c>
      <c r="L21" s="26" t="str">
        <f t="shared" si="3"/>
        <v>ОДНОРОДНЫЕ</v>
      </c>
      <c r="M21" s="28">
        <f t="shared" si="4"/>
        <v>660000</v>
      </c>
    </row>
    <row r="22" spans="1:16" s="30" customFormat="1" x14ac:dyDescent="0.25">
      <c r="A22" s="15">
        <v>3</v>
      </c>
      <c r="B22" s="36" t="s">
        <v>31</v>
      </c>
      <c r="C22" s="35" t="s">
        <v>27</v>
      </c>
      <c r="D22" s="34">
        <v>200</v>
      </c>
      <c r="E22" s="33">
        <v>225</v>
      </c>
      <c r="F22" s="32">
        <v>195</v>
      </c>
      <c r="G22" s="32">
        <v>225</v>
      </c>
      <c r="H22" s="31">
        <f>ROUND(AVERAGE(E22:G22),2)</f>
        <v>215</v>
      </c>
      <c r="I22" s="29">
        <f t="shared" si="0"/>
        <v>3</v>
      </c>
      <c r="J22" s="29">
        <f t="shared" si="1"/>
        <v>17.320508075688775</v>
      </c>
      <c r="K22" s="29">
        <f t="shared" si="2"/>
        <v>8.0560502677622203</v>
      </c>
      <c r="L22" s="29" t="str">
        <f t="shared" si="3"/>
        <v>ОДНОРОДНЫЕ</v>
      </c>
      <c r="M22" s="31">
        <f t="shared" si="4"/>
        <v>43000</v>
      </c>
    </row>
    <row r="23" spans="1:16" s="21" customFormat="1" x14ac:dyDescent="0.25">
      <c r="A23" s="15">
        <v>4</v>
      </c>
      <c r="B23" s="36" t="s">
        <v>32</v>
      </c>
      <c r="C23" s="35" t="s">
        <v>27</v>
      </c>
      <c r="D23" s="34">
        <v>250</v>
      </c>
      <c r="E23" s="33">
        <v>180</v>
      </c>
      <c r="F23" s="32">
        <v>165</v>
      </c>
      <c r="G23" s="32">
        <v>190</v>
      </c>
      <c r="H23" s="23">
        <f>ROUND(AVERAGE(E23:G23),2)</f>
        <v>178.33</v>
      </c>
      <c r="I23" s="22">
        <f t="shared" ref="I23" si="5" xml:space="preserve"> COUNT(E23:G23)</f>
        <v>3</v>
      </c>
      <c r="J23" s="22">
        <f t="shared" ref="J23" si="6">STDEV(E23:G23)</f>
        <v>12.583057392117915</v>
      </c>
      <c r="K23" s="22">
        <f t="shared" ref="K23" si="7">J23/H23*100</f>
        <v>7.0560519217842845</v>
      </c>
      <c r="L23" s="22" t="str">
        <f t="shared" ref="L23" si="8">IF(K23&lt;33,"ОДНОРОДНЫЕ","НЕОДНОРОДНЫЕ")</f>
        <v>ОДНОРОДНЫЕ</v>
      </c>
      <c r="M23" s="23">
        <f t="shared" ref="M23" si="9">D23*H23</f>
        <v>44582.5</v>
      </c>
    </row>
    <row r="24" spans="1:16" x14ac:dyDescent="0.25">
      <c r="A24" s="15"/>
      <c r="B24" s="16" t="s">
        <v>28</v>
      </c>
      <c r="C24" s="17"/>
      <c r="D24" s="18"/>
      <c r="E24" s="24">
        <f>SUMPRODUCT($D$20:$D$23,E20:E23)</f>
        <v>1940000</v>
      </c>
      <c r="F24" s="24">
        <f>SUMPRODUCT($D$20:$D$23,F20:F23)</f>
        <v>1660250</v>
      </c>
      <c r="G24" s="24">
        <f>SUMPRODUCT($D$20:$D$23,G20:G23)</f>
        <v>2072500</v>
      </c>
      <c r="H24" s="11"/>
      <c r="I24" s="12"/>
      <c r="J24" s="12"/>
      <c r="K24" s="12"/>
      <c r="L24" s="12"/>
      <c r="M24" s="19">
        <f>SUM(M20:M23)</f>
        <v>1890892.5</v>
      </c>
      <c r="O24" s="7"/>
    </row>
    <row r="25" spans="1:16" x14ac:dyDescent="0.25">
      <c r="A25" s="4"/>
      <c r="B25" s="4"/>
      <c r="C25" s="4"/>
      <c r="D25" s="4"/>
      <c r="E25" s="5"/>
      <c r="F25" s="5"/>
      <c r="G25" s="5"/>
      <c r="H25" s="5"/>
      <c r="I25" s="4"/>
      <c r="J25" s="4"/>
      <c r="K25" s="4"/>
      <c r="L25" s="4"/>
      <c r="M25" s="5"/>
      <c r="O25" s="7"/>
    </row>
    <row r="26" spans="1:16" x14ac:dyDescent="0.25">
      <c r="A26" s="42" t="s">
        <v>19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P26" s="7"/>
    </row>
    <row r="27" spans="1:16" x14ac:dyDescent="0.25">
      <c r="A27" s="40" t="s">
        <v>18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6" ht="1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O28" s="7"/>
    </row>
    <row r="29" spans="1:16" s="4" customFormat="1" ht="31.5" customHeight="1" x14ac:dyDescent="0.25">
      <c r="A29" s="38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"/>
      <c r="O29" s="3"/>
    </row>
    <row r="30" spans="1:16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20"/>
      <c r="K31" s="4"/>
      <c r="L31" s="4"/>
      <c r="M31" s="5"/>
    </row>
    <row r="32" spans="1:16" x14ac:dyDescent="0.25">
      <c r="A32" s="4"/>
      <c r="B32" s="4"/>
      <c r="C32" s="4"/>
      <c r="D32" s="4"/>
      <c r="E32" s="5"/>
      <c r="F32" s="5"/>
      <c r="G32" s="5"/>
      <c r="H32" s="5"/>
      <c r="I32" s="4"/>
      <c r="J32" s="4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20"/>
      <c r="L33" s="4"/>
      <c r="M33" s="5"/>
    </row>
    <row r="34" spans="1:13" x14ac:dyDescent="0.25">
      <c r="L34" s="7"/>
    </row>
    <row r="35" spans="1:13" x14ac:dyDescent="0.25">
      <c r="L35" s="7"/>
    </row>
    <row r="37" spans="1:13" x14ac:dyDescent="0.25">
      <c r="L37" s="7"/>
    </row>
  </sheetData>
  <mergeCells count="18"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4">
    <cfRule type="containsText" dxfId="29" priority="184" operator="containsText" text="НЕ">
      <formula>NOT(ISERROR(SEARCH("НЕ",L24)))</formula>
    </cfRule>
    <cfRule type="containsText" dxfId="28" priority="185" operator="containsText" text="ОДНОРОДНЫЕ">
      <formula>NOT(ISERROR(SEARCH("ОДНОРОДНЫЕ",L24)))</formula>
    </cfRule>
    <cfRule type="containsText" dxfId="27" priority="186" operator="containsText" text="НЕОДНОРОДНЫЕ">
      <formula>NOT(ISERROR(SEARCH("НЕОДНОРОДНЫЕ",L24)))</formula>
    </cfRule>
  </conditionalFormatting>
  <conditionalFormatting sqref="L24">
    <cfRule type="containsText" dxfId="26" priority="181" operator="containsText" text="НЕОДНОРОДНЫЕ">
      <formula>NOT(ISERROR(SEARCH("НЕОДНОРОДНЫЕ",L24)))</formula>
    </cfRule>
    <cfRule type="containsText" dxfId="25" priority="182" operator="containsText" text="ОДНОРОДНЫЕ">
      <formula>NOT(ISERROR(SEARCH("ОДНОРОДНЫЕ",L24)))</formula>
    </cfRule>
    <cfRule type="containsText" dxfId="24" priority="183" operator="containsText" text="НЕОДНОРОДНЫЕ">
      <formula>NOT(ISERROR(SEARCH("НЕОДНОРОДНЫЕ",L24)))</formula>
    </cfRule>
  </conditionalFormatting>
  <conditionalFormatting sqref="L23">
    <cfRule type="containsText" dxfId="23" priority="28" operator="containsText" text="НЕ">
      <formula>NOT(ISERROR(SEARCH("НЕ",L23)))</formula>
    </cfRule>
    <cfRule type="containsText" dxfId="22" priority="29" operator="containsText" text="ОДНОРОДНЫЕ">
      <formula>NOT(ISERROR(SEARCH("ОДНОРОДНЫЕ",L23)))</formula>
    </cfRule>
    <cfRule type="containsText" dxfId="21" priority="30" operator="containsText" text="НЕОДНОРОДНЫЕ">
      <formula>NOT(ISERROR(SEARCH("НЕОДНОРОДНЫЕ",L23)))</formula>
    </cfRule>
  </conditionalFormatting>
  <conditionalFormatting sqref="L23">
    <cfRule type="containsText" dxfId="20" priority="25" operator="containsText" text="НЕОДНОРОДНЫЕ">
      <formula>NOT(ISERROR(SEARCH("НЕОДНОРОДНЫЕ",L23)))</formula>
    </cfRule>
    <cfRule type="containsText" dxfId="19" priority="26" operator="containsText" text="ОДНОРОДНЫЕ">
      <formula>NOT(ISERROR(SEARCH("ОДНОРОДНЫЕ",L23)))</formula>
    </cfRule>
    <cfRule type="containsText" dxfId="18" priority="27" operator="containsText" text="НЕОДНОРОДНЫЕ">
      <formula>NOT(ISERROR(SEARCH("НЕОДНОРОДНЫЕ",L23)))</formula>
    </cfRule>
  </conditionalFormatting>
  <conditionalFormatting sqref="L20">
    <cfRule type="containsText" dxfId="17" priority="22" operator="containsText" text="НЕ">
      <formula>NOT(ISERROR(SEARCH("НЕ",L20)))</formula>
    </cfRule>
    <cfRule type="containsText" dxfId="16" priority="23" operator="containsText" text="ОДНОРОДНЫЕ">
      <formula>NOT(ISERROR(SEARCH("ОДНОРОДНЫЕ",L20)))</formula>
    </cfRule>
    <cfRule type="containsText" dxfId="15" priority="24" operator="containsText" text="НЕОДНОРОДНЫЕ">
      <formula>NOT(ISERROR(SEARCH("НЕОДНОРОДНЫЕ",L20)))</formula>
    </cfRule>
  </conditionalFormatting>
  <conditionalFormatting sqref="L20">
    <cfRule type="containsText" dxfId="14" priority="19" operator="containsText" text="НЕОДНОРОДНЫЕ">
      <formula>NOT(ISERROR(SEARCH("НЕОДНОРОДНЫЕ",L20)))</formula>
    </cfRule>
    <cfRule type="containsText" dxfId="13" priority="20" operator="containsText" text="ОДНОРОДНЫЕ">
      <formula>NOT(ISERROR(SEARCH("ОДНОРОДНЫЕ",L20)))</formula>
    </cfRule>
    <cfRule type="containsText" dxfId="12" priority="21" operator="containsText" text="НЕОДНОРОДНЫЕ">
      <formula>NOT(ISERROR(SEARCH("НЕОДНОРОДНЫЕ",L20)))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2024-12-06T14:46:43Z</dcterms:modified>
</cp:coreProperties>
</file>