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2" i="1" l="1"/>
  <c r="F22" i="1"/>
  <c r="G22" i="1"/>
  <c r="J20" i="1" l="1"/>
  <c r="I20" i="1"/>
  <c r="H20" i="1"/>
  <c r="M20" i="1" s="1"/>
  <c r="J21" i="1"/>
  <c r="I21" i="1"/>
  <c r="H21" i="1"/>
  <c r="M21" i="1" s="1"/>
  <c r="K20" i="1" l="1"/>
  <c r="L20" i="1" s="1"/>
  <c r="K21" i="1"/>
  <c r="L21" i="1" s="1"/>
  <c r="M22" i="1" l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<sst xmlns="http://schemas.openxmlformats.org/spreadsheetml/2006/main" count="40" uniqueCount="37">
  <si>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</si>
  <si>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</si>
  <si>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</si>
  <si>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</si>
  <si>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</si>
  <si>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</si>
  <si>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</si>
  <si>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</si>
  <si>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</si>
  <si>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</si>
  <si>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</si>
  <si>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</si>
  <si>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</si>
  <si>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</si>
  <si>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</si>
  <si>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</si>
  <si>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</si>
  <si>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</si>
  <si>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</si>
  <si>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</si>
  <si>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</si>
  <si>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</si>
  <si>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</si>
  <si>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</si>
  <si>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</si>
  <si>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</si>
  <si>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</si>
  <si>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</si>
  <si>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№ 248-24</t>
  </si>
  <si>
    <t>на поставку мяса говядины бескостной</t>
  </si>
  <si>
    <t>Говядина бескостная с/м (шейно-лопаточный отруб)</t>
  </si>
  <si>
    <t>Говядина бескостная с/м (тазобедренный отруб)</t>
  </si>
  <si>
    <t>ИТОГО:</t>
  </si>
  <si>
    <t>Исходя из имеющегося у Заказчика объёма финансового обеспечения для осуществления закупки НМЦД устанавливается в размере 3752000 руб. (три миллиона семьсот пятьдесят две тысячи рублей 00 копеек)</t>
  </si>
  <si>
    <t>КП вх. № 3040 от 03.12.2024</t>
  </si>
  <si>
    <t>КП вх. № 3027 от 03.12.2024</t>
  </si>
  <si>
    <t>КП вх. № 3028 от 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</si>
</sst>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Normal="100" zoomScalePageLayoutView="70" workbookViewId="0">
      <selection activeCell="O12" sqref="O12"/>
    </sheetView>
  </sheetViews>
  <sheetFormatPr defaultRowHeight="15" x14ac:dyDescent="0.25"/>
  <cols>
    <col min="1" max="1" width="6.140625" style="10" bestFit="1" customWidth="1"/>
    <col min="2" max="2" width="40.140625" style="10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28" t="s">
        <v>29</v>
      </c>
      <c r="F3" s="28"/>
      <c r="G3" s="28"/>
      <c r="H3" s="28"/>
      <c r="I3" s="28"/>
      <c r="J3" s="28"/>
      <c r="K3" s="28"/>
      <c r="L3" s="28"/>
      <c r="M3" s="28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28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2" t="s">
        <v>16</v>
      </c>
      <c r="K12" s="32"/>
      <c r="M12" s="1" t="s">
        <v>14</v>
      </c>
    </row>
    <row r="14" spans="2:13" x14ac:dyDescent="0.25">
      <c r="B14" s="32" t="s">
        <v>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2:13" hidden="1" x14ac:dyDescent="0.25"/>
    <row r="17" spans="1:16" ht="54.6" customHeight="1" x14ac:dyDescent="0.25">
      <c r="A17" s="35"/>
      <c r="B17" s="36"/>
      <c r="C17" s="37"/>
      <c r="D17" s="36"/>
      <c r="E17" s="25" t="s">
        <v>35</v>
      </c>
      <c r="F17" s="25" t="s">
        <v>36</v>
      </c>
      <c r="G17" s="25" t="s">
        <v>34</v>
      </c>
      <c r="H17" s="11"/>
      <c r="I17" s="12"/>
      <c r="J17" s="12"/>
      <c r="K17" s="12"/>
      <c r="L17" s="12"/>
      <c r="M17" s="11"/>
      <c r="P17" s="7"/>
    </row>
    <row r="18" spans="1:16" ht="30" customHeight="1" x14ac:dyDescent="0.25">
      <c r="A18" s="26" t="s">
        <v>0</v>
      </c>
      <c r="B18" s="26" t="s">
        <v>1</v>
      </c>
      <c r="C18" s="26" t="s">
        <v>2</v>
      </c>
      <c r="D18" s="26"/>
      <c r="E18" s="23" t="s">
        <v>24</v>
      </c>
      <c r="F18" s="23" t="s">
        <v>25</v>
      </c>
      <c r="G18" s="23" t="s">
        <v>26</v>
      </c>
      <c r="H18" s="38" t="s">
        <v>11</v>
      </c>
      <c r="I18" s="26" t="s">
        <v>8</v>
      </c>
      <c r="J18" s="26" t="s">
        <v>9</v>
      </c>
      <c r="K18" s="26" t="s">
        <v>10</v>
      </c>
      <c r="L18" s="26" t="s">
        <v>6</v>
      </c>
      <c r="M18" s="34" t="s">
        <v>7</v>
      </c>
    </row>
    <row r="19" spans="1:16" x14ac:dyDescent="0.25">
      <c r="A19" s="27"/>
      <c r="B19" s="27"/>
      <c r="C19" s="13" t="s">
        <v>3</v>
      </c>
      <c r="D19" s="13" t="s">
        <v>4</v>
      </c>
      <c r="E19" s="14" t="s">
        <v>5</v>
      </c>
      <c r="F19" s="14" t="s">
        <v>5</v>
      </c>
      <c r="G19" s="11" t="s">
        <v>5</v>
      </c>
      <c r="H19" s="39"/>
      <c r="I19" s="26"/>
      <c r="J19" s="26"/>
      <c r="K19" s="26"/>
      <c r="L19" s="26"/>
      <c r="M19" s="34"/>
    </row>
    <row r="20" spans="1:16" s="21" customFormat="1" ht="29.25" customHeight="1" x14ac:dyDescent="0.25">
      <c r="A20" s="15">
        <v>1</v>
      </c>
      <c r="B20" s="42" t="s">
        <v>30</v>
      </c>
      <c r="C20" s="43" t="s">
        <v>27</v>
      </c>
      <c r="D20" s="40">
        <v>2800</v>
      </c>
      <c r="E20" s="44">
        <v>692</v>
      </c>
      <c r="F20" s="44">
        <v>650</v>
      </c>
      <c r="G20" s="44">
        <v>690</v>
      </c>
      <c r="H20" s="23">
        <f>ROUND(AVERAGE(E20:G20),2)</f>
        <v>677.33</v>
      </c>
      <c r="I20" s="22">
        <f t="shared" ref="I20" si="0" xml:space="preserve"> COUNT(E20:G20)</f>
        <v>3</v>
      </c>
      <c r="J20" s="22">
        <f t="shared" ref="J20" si="1">STDEV(E20:G20)</f>
        <v>23.692474191889147</v>
      </c>
      <c r="K20" s="22">
        <f t="shared" ref="K20" si="2">J20/H20*100</f>
        <v>3.4979218684967659</v>
      </c>
      <c r="L20" s="22" t="str">
        <f t="shared" ref="L20" si="3">IF(K20&lt;33,"ОДНОРОДНЫЕ","НЕОДНОРОДНЫЕ")</f>
        <v>ОДНОРОДНЫЕ</v>
      </c>
      <c r="M20" s="23">
        <f t="shared" ref="M20" si="4">D20*H20</f>
        <v>1896524</v>
      </c>
    </row>
    <row r="21" spans="1:16" s="21" customFormat="1" ht="30" x14ac:dyDescent="0.25">
      <c r="A21" s="15">
        <v>2</v>
      </c>
      <c r="B21" s="42" t="s">
        <v>31</v>
      </c>
      <c r="C21" s="43" t="s">
        <v>27</v>
      </c>
      <c r="D21" s="41">
        <v>2800</v>
      </c>
      <c r="E21" s="44">
        <v>735</v>
      </c>
      <c r="F21" s="44">
        <v>690</v>
      </c>
      <c r="G21" s="44">
        <v>690</v>
      </c>
      <c r="H21" s="23">
        <f>ROUND(AVERAGE(E21:G21),2)</f>
        <v>705</v>
      </c>
      <c r="I21" s="22">
        <f t="shared" ref="I21" si="5" xml:space="preserve"> COUNT(E21:G21)</f>
        <v>3</v>
      </c>
      <c r="J21" s="22">
        <f t="shared" ref="J21" si="6">STDEV(E21:G21)</f>
        <v>25.98076211353316</v>
      </c>
      <c r="K21" s="22">
        <f t="shared" ref="K21" si="7">J21/H21*100</f>
        <v>3.6852144841891006</v>
      </c>
      <c r="L21" s="22" t="str">
        <f t="shared" ref="L21" si="8">IF(K21&lt;33,"ОДНОРОДНЫЕ","НЕОДНОРОДНЫЕ")</f>
        <v>ОДНОРОДНЫЕ</v>
      </c>
      <c r="M21" s="23">
        <f t="shared" ref="M21" si="9">D21*H21</f>
        <v>1974000</v>
      </c>
    </row>
    <row r="22" spans="1:16" x14ac:dyDescent="0.25">
      <c r="A22" s="15"/>
      <c r="B22" s="16" t="s">
        <v>32</v>
      </c>
      <c r="C22" s="17"/>
      <c r="D22" s="18"/>
      <c r="E22" s="24">
        <f>SUMPRODUCT($D$20:$D$21,E20:E21)</f>
        <v>3995600</v>
      </c>
      <c r="F22" s="24">
        <f>SUMPRODUCT($D$20:$D$21,F20:F21)</f>
        <v>3752000</v>
      </c>
      <c r="G22" s="24">
        <f>SUMPRODUCT($D$20:$D$21,G20:G21)</f>
        <v>3864000</v>
      </c>
      <c r="H22" s="11"/>
      <c r="I22" s="12"/>
      <c r="J22" s="12"/>
      <c r="K22" s="12"/>
      <c r="L22" s="12"/>
      <c r="M22" s="19">
        <f>SUM(M20:M21)</f>
        <v>3870524</v>
      </c>
      <c r="O22" s="7"/>
    </row>
    <row r="23" spans="1:16" x14ac:dyDescent="0.25">
      <c r="A23" s="4"/>
      <c r="B23" s="4"/>
      <c r="C23" s="4"/>
      <c r="D23" s="4"/>
      <c r="E23" s="5"/>
      <c r="F23" s="5"/>
      <c r="G23" s="5"/>
      <c r="H23" s="5"/>
      <c r="I23" s="4"/>
      <c r="J23" s="4"/>
      <c r="K23" s="4"/>
      <c r="L23" s="4"/>
      <c r="M23" s="5"/>
      <c r="O23" s="7"/>
    </row>
    <row r="24" spans="1:16" x14ac:dyDescent="0.25">
      <c r="A24" s="33" t="s">
        <v>19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6" x14ac:dyDescent="0.25">
      <c r="A25" s="31" t="s">
        <v>18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6" ht="15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O26" s="7"/>
    </row>
    <row r="27" spans="1:16" s="4" customFormat="1" ht="31.5" customHeight="1" x14ac:dyDescent="0.25">
      <c r="A27" s="29" t="s">
        <v>33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"/>
      <c r="O27" s="3"/>
    </row>
    <row r="28" spans="1:16" x14ac:dyDescent="0.25">
      <c r="A28" s="4"/>
      <c r="B28" s="4"/>
      <c r="C28" s="4"/>
      <c r="D28" s="4"/>
      <c r="E28" s="5"/>
      <c r="F28" s="5"/>
      <c r="G28" s="5"/>
      <c r="H28" s="5"/>
      <c r="I28" s="4"/>
      <c r="J28" s="4"/>
      <c r="K28" s="4"/>
      <c r="L28" s="4"/>
      <c r="M28" s="5"/>
    </row>
    <row r="29" spans="1:16" x14ac:dyDescent="0.25">
      <c r="A29" s="4"/>
      <c r="B29" s="4"/>
      <c r="C29" s="4"/>
      <c r="D29" s="4"/>
      <c r="E29" s="5"/>
      <c r="F29" s="5"/>
      <c r="G29" s="5"/>
      <c r="H29" s="5"/>
      <c r="I29" s="4"/>
      <c r="J29" s="20"/>
      <c r="K29" s="4"/>
      <c r="L29" s="4"/>
      <c r="M29" s="5"/>
    </row>
    <row r="30" spans="1:16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4"/>
      <c r="L30" s="4"/>
      <c r="M30" s="5"/>
    </row>
    <row r="31" spans="1:16" x14ac:dyDescent="0.25">
      <c r="A31" s="4"/>
      <c r="B31" s="4"/>
      <c r="C31" s="4"/>
      <c r="D31" s="4"/>
      <c r="E31" s="5"/>
      <c r="F31" s="5"/>
      <c r="G31" s="5"/>
      <c r="H31" s="5"/>
      <c r="I31" s="4"/>
      <c r="J31" s="4"/>
      <c r="K31" s="20"/>
      <c r="L31" s="4"/>
      <c r="M31" s="5"/>
    </row>
    <row r="32" spans="1:16" x14ac:dyDescent="0.25">
      <c r="L32" s="7"/>
    </row>
    <row r="33" spans="12:12" x14ac:dyDescent="0.25">
      <c r="L33" s="7"/>
    </row>
    <row r="35" spans="12:12" x14ac:dyDescent="0.25">
      <c r="L35" s="7"/>
    </row>
  </sheetData>
  <mergeCells count="18"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22">
    <cfRule type="containsText" dxfId="17" priority="172" operator="containsText" text="НЕ">
      <formula>NOT(ISERROR(SEARCH("НЕ",L22)))</formula>
    </cfRule>
    <cfRule type="containsText" dxfId="16" priority="173" operator="containsText" text="ОДНОРОДНЫЕ">
      <formula>NOT(ISERROR(SEARCH("ОДНОРОДНЫЕ",L22)))</formula>
    </cfRule>
    <cfRule type="containsText" dxfId="15" priority="174" operator="containsText" text="НЕОДНОРОДНЫЕ">
      <formula>NOT(ISERROR(SEARCH("НЕОДНОРОДНЫЕ",L22)))</formula>
    </cfRule>
  </conditionalFormatting>
  <conditionalFormatting sqref="L22">
    <cfRule type="containsText" dxfId="14" priority="169" operator="containsText" text="НЕОДНОРОДНЫЕ">
      <formula>NOT(ISERROR(SEARCH("НЕОДНОРОДНЫЕ",L22)))</formula>
    </cfRule>
    <cfRule type="containsText" dxfId="13" priority="170" operator="containsText" text="ОДНОРОДНЫЕ">
      <formula>NOT(ISERROR(SEARCH("ОДНОРОДНЫЕ",L22)))</formula>
    </cfRule>
    <cfRule type="containsText" dxfId="12" priority="171" operator="containsText" text="НЕОДНОРОДНЫЕ">
      <formula>NOT(ISERROR(SEARCH("НЕОДНОРОДНЫЕ",L22)))</formula>
    </cfRule>
  </conditionalFormatting>
  <conditionalFormatting sqref="L21">
    <cfRule type="containsText" dxfId="11" priority="16" operator="containsText" text="НЕ">
      <formula>NOT(ISERROR(SEARCH("НЕ",L21)))</formula>
    </cfRule>
    <cfRule type="containsText" dxfId="10" priority="17" operator="containsText" text="ОДНОРОДНЫЕ">
      <formula>NOT(ISERROR(SEARCH("ОДНОРОДНЫЕ",L21)))</formula>
    </cfRule>
    <cfRule type="containsText" dxfId="9" priority="18" operator="containsText" text="НЕОДНОРОДНЫЕ">
      <formula>NOT(ISERROR(SEARCH("НЕОДНОРОДНЫЕ",L21)))</formula>
    </cfRule>
  </conditionalFormatting>
  <conditionalFormatting sqref="L21">
    <cfRule type="containsText" dxfId="8" priority="13" operator="containsText" text="НЕОДНОРОДНЫЕ">
      <formula>NOT(ISERROR(SEARCH("НЕОДНОРОДНЫЕ",L21)))</formula>
    </cfRule>
    <cfRule type="containsText" dxfId="7" priority="14" operator="containsText" text="ОДНОРОДНЫЕ">
      <formula>NOT(ISERROR(SEARCH("ОДНОРОДНЫЕ",L21)))</formula>
    </cfRule>
    <cfRule type="containsText" dxfId="6" priority="15" operator="containsText" text="НЕОДНОРОДНЫЕ">
      <formula>NOT(ISERROR(SEARCH("НЕОДНОРОДНЫЕ",L21)))</formula>
    </cfRule>
  </conditionalFormatting>
  <conditionalFormatting sqref="L20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2024-12-05T14:45:58Z</dcterms:modified>
</cp:coreProperties>
</file>