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6" i="1" l="1"/>
  <c r="I26" i="1"/>
  <c r="H26" i="1"/>
  <c r="M26" i="1" s="1"/>
  <c r="J25" i="1"/>
  <c r="I25" i="1"/>
  <c r="H25" i="1"/>
  <c r="M25" i="1" s="1"/>
  <c r="J24" i="1"/>
  <c r="I24" i="1"/>
  <c r="H24" i="1"/>
  <c r="M24" i="1" s="1"/>
  <c r="J23" i="1"/>
  <c r="I23" i="1"/>
  <c r="H23" i="1"/>
  <c r="M23" i="1" s="1"/>
  <c r="K24" i="1" l="1"/>
  <c r="L24" i="1" s="1"/>
  <c r="K26" i="1"/>
  <c r="L26" i="1" s="1"/>
  <c r="K25" i="1"/>
  <c r="L25" i="1" s="1"/>
  <c r="K23" i="1"/>
  <c r="L23" i="1" s="1"/>
  <c r="J28" i="1"/>
  <c r="I28" i="1"/>
  <c r="H28" i="1"/>
  <c r="M28" i="1" s="1"/>
  <c r="K28" i="1" l="1"/>
  <c r="L28" i="1" s="1"/>
  <c r="J29" i="1"/>
  <c r="I29" i="1"/>
  <c r="H29" i="1"/>
  <c r="M29" i="1" s="1"/>
  <c r="K29" i="1" l="1"/>
  <c r="L29" i="1" s="1"/>
  <c r="E31" i="1"/>
  <c r="J22" i="1" l="1"/>
  <c r="I22" i="1"/>
  <c r="H22" i="1"/>
  <c r="M22" i="1" s="1"/>
  <c r="J30" i="1"/>
  <c r="I30" i="1"/>
  <c r="H30" i="1"/>
  <c r="M30" i="1" s="1"/>
  <c r="J27" i="1"/>
  <c r="I27" i="1"/>
  <c r="H27" i="1"/>
  <c r="M27" i="1" s="1"/>
  <c r="J21" i="1"/>
  <c r="I21" i="1"/>
  <c r="H21" i="1"/>
  <c r="M21" i="1" s="1"/>
  <c r="K22" i="1" l="1"/>
  <c r="L22" i="1" s="1"/>
  <c r="K27" i="1"/>
  <c r="L27" i="1" s="1"/>
  <c r="K21" i="1"/>
  <c r="L21" i="1" s="1"/>
  <c r="K30" i="1"/>
  <c r="L30" i="1" s="1"/>
  <c r="H20" i="1"/>
  <c r="M20" i="1" l="1"/>
  <c r="I20" i="1"/>
  <c r="J20" i="1"/>
  <c r="G31" i="1"/>
  <c r="F31" i="1"/>
  <c r="M31" i="1" l="1"/>
  <c r="C17" i="1" s="1"/>
  <c r="K20" i="1"/>
  <c r="L20" i="1" s="1"/>
</calcChain>
</file>

<file path=xl/sharedStrings.xml><?xml version="1.0" encoding="utf-8"?>
<sst xmlns="http://schemas.openxmlformats.org/spreadsheetml/2006/main" count="58" uniqueCount="47">
  <si>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</si>
  <si>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</si>
  <si>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</si>
  <si>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</si>
  <si>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</si>
  <si>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</si>
  <si>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</si>
  <si>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</si>
  <si>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</si>
  <si>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</si>
  <si>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</si>
  <si>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</si>
  <si>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</si>
  <si>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</si>
  <si>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</si>
  <si>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</si>
  <si>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</si>
  <si>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</si>
  <si>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</si>
  <si>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</si>
  <si>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</si>
  <si>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</si>
  <si>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</si>
  <si>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</si>
  <si>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</si>
  <si>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</si>
  <si>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</si>
  <si>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</si>
  <si>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Цоликлон анти-А, реагент</t>
  </si>
  <si>
    <t>Цоликлон анти-В, реагент</t>
  </si>
  <si>
    <t>Цоликлон анти-Д супер, реагент</t>
  </si>
  <si>
    <t>Цоликлон анти-С супер, реагент</t>
  </si>
  <si>
    <t>Цоликлон анти-с супер, реагент</t>
  </si>
  <si>
    <t>Цоликлон анти-Е супер, реагент</t>
  </si>
  <si>
    <t>Цоликлон анти-е супер, реагент</t>
  </si>
  <si>
    <t>Цоликлон анти-Келл (К) Супер, реагент</t>
  </si>
  <si>
    <t xml:space="preserve">Цоликлон анти АВ, реагент </t>
  </si>
  <si>
    <t>Реагент анти- А1 Лектин, реагент</t>
  </si>
  <si>
    <t>Набор «Эритротест -Экспресс Контроль», реагент</t>
  </si>
  <si>
    <t>флак</t>
  </si>
  <si>
    <t>упак</t>
  </si>
  <si>
    <t>№ 239-24</t>
  </si>
  <si>
    <t>на поставку реагентов для определения групп крови человека (цоликлоны)</t>
  </si>
  <si>
    <t>КП вх. № 3059 от 03.12.2024</t>
  </si>
  <si>
    <t>КП вх. № 3060 от 03.12.2024</t>
  </si>
  <si>
    <t>КП вх. № 3061 от 03.12.2024</t>
  </si>
  <si>
    <t>Начальная (максимальная) цена договора устанавливается в размере 494000.20 руб. (четыреста девяносто четыре тысячи рублей двадцать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</si>
</sst>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6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tabSelected="1" topLeftCell="A7" zoomScaleNormal="100" zoomScalePageLayoutView="70" workbookViewId="0">
      <selection activeCell="P22" sqref="O22:P33"/>
    </sheetView>
  </sheetViews>
  <sheetFormatPr defaultRowHeight="15" x14ac:dyDescent="0.25"/>
  <cols>
    <col min="1" max="1" width="6.140625" style="10" bestFit="1" customWidth="1"/>
    <col min="2" max="2" width="44.140625" style="10" bestFit="1" customWidth="1"/>
    <col min="3" max="3" width="9.5703125" style="10" customWidth="1"/>
    <col min="4" max="4" width="7.140625" style="10" bestFit="1" customWidth="1"/>
    <col min="5" max="7" width="16.42578125" style="1" customWidth="1"/>
    <col min="8" max="8" width="13.7109375" style="1" customWidth="1"/>
    <col min="9" max="9" width="9.42578125" style="10" customWidth="1"/>
    <col min="10" max="10" width="12.5703125" style="10" customWidth="1"/>
    <col min="11" max="11" width="10.28515625" style="10" customWidth="1"/>
    <col min="12" max="12" width="22.42578125" style="10" bestFit="1" customWidth="1"/>
    <col min="13" max="13" width="17.5703125" style="1" customWidth="1"/>
    <col min="14" max="14" width="10.85546875" style="10" bestFit="1" customWidth="1"/>
    <col min="15" max="15" width="11.7109375" style="10" bestFit="1" customWidth="1"/>
    <col min="16" max="16" width="10.7109375" style="10" bestFit="1" customWidth="1"/>
    <col min="17" max="17" width="11.7109375" style="10" bestFit="1" customWidth="1"/>
    <col min="18" max="18" width="10.7109375" style="10" bestFit="1" customWidth="1"/>
    <col min="19" max="16384" width="9.140625" style="10"/>
  </cols>
  <sheetData>
    <row r="1" spans="2:13" x14ac:dyDescent="0.25">
      <c r="M1" s="8" t="s">
        <v>21</v>
      </c>
    </row>
    <row r="2" spans="2:13" ht="14.45" customHeight="1" x14ac:dyDescent="0.25">
      <c r="M2" s="8" t="s">
        <v>22</v>
      </c>
    </row>
    <row r="3" spans="2:13" x14ac:dyDescent="0.25">
      <c r="E3" s="35" t="s">
        <v>42</v>
      </c>
      <c r="F3" s="35"/>
      <c r="G3" s="35"/>
      <c r="H3" s="35"/>
      <c r="I3" s="35"/>
      <c r="J3" s="35"/>
      <c r="K3" s="35"/>
      <c r="L3" s="35"/>
      <c r="M3" s="35"/>
    </row>
    <row r="4" spans="2:13" x14ac:dyDescent="0.25">
      <c r="G4" s="5"/>
      <c r="H4" s="5"/>
      <c r="I4" s="4"/>
      <c r="J4" s="4"/>
      <c r="K4" s="4"/>
      <c r="L4" s="4"/>
      <c r="M4" s="9" t="s">
        <v>24</v>
      </c>
    </row>
    <row r="5" spans="2:13" x14ac:dyDescent="0.25">
      <c r="G5" s="5"/>
      <c r="H5" s="5"/>
      <c r="I5" s="4"/>
      <c r="J5" s="4"/>
      <c r="K5" s="4"/>
      <c r="L5" s="4"/>
      <c r="M5" s="9" t="s">
        <v>23</v>
      </c>
    </row>
    <row r="6" spans="2:13" ht="14.45" customHeight="1" x14ac:dyDescent="0.25">
      <c r="G6" s="5"/>
      <c r="H6" s="5"/>
      <c r="I6" s="4"/>
      <c r="J6" s="4"/>
      <c r="K6" s="4"/>
      <c r="L6" s="4"/>
      <c r="M6" s="9" t="s">
        <v>41</v>
      </c>
    </row>
    <row r="7" spans="2:13" x14ac:dyDescent="0.25">
      <c r="G7" s="5"/>
      <c r="H7" s="5"/>
      <c r="I7" s="4"/>
      <c r="J7" s="4"/>
      <c r="K7" s="4"/>
      <c r="L7" s="4"/>
      <c r="M7" s="5"/>
    </row>
    <row r="8" spans="2:13" x14ac:dyDescent="0.25">
      <c r="G8" s="5"/>
      <c r="H8" s="5"/>
      <c r="I8" s="4"/>
      <c r="J8" s="4"/>
      <c r="K8" s="4"/>
      <c r="L8" s="4"/>
      <c r="M8" s="6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39" t="s">
        <v>17</v>
      </c>
      <c r="K12" s="39"/>
      <c r="M12" s="1" t="s">
        <v>15</v>
      </c>
    </row>
    <row r="14" spans="2:13" x14ac:dyDescent="0.25">
      <c r="B14" s="39" t="s">
        <v>16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3" hidden="1" x14ac:dyDescent="0.25"/>
    <row r="17" spans="1:17" ht="54.6" customHeight="1" x14ac:dyDescent="0.25">
      <c r="A17" s="42" t="s">
        <v>11</v>
      </c>
      <c r="B17" s="43"/>
      <c r="C17" s="44">
        <f>M31</f>
        <v>494000.2</v>
      </c>
      <c r="D17" s="43"/>
      <c r="E17" s="18" t="s">
        <v>43</v>
      </c>
      <c r="F17" s="18" t="s">
        <v>44</v>
      </c>
      <c r="G17" s="18" t="s">
        <v>45</v>
      </c>
      <c r="H17" s="12"/>
      <c r="I17" s="20"/>
      <c r="J17" s="20"/>
      <c r="K17" s="20"/>
      <c r="L17" s="20"/>
      <c r="M17" s="12"/>
    </row>
    <row r="18" spans="1:17" ht="30" customHeight="1" x14ac:dyDescent="0.25">
      <c r="A18" s="33" t="s">
        <v>0</v>
      </c>
      <c r="B18" s="33" t="s">
        <v>1</v>
      </c>
      <c r="C18" s="33" t="s">
        <v>2</v>
      </c>
      <c r="D18" s="33"/>
      <c r="E18" s="12" t="s">
        <v>25</v>
      </c>
      <c r="F18" s="12" t="s">
        <v>26</v>
      </c>
      <c r="G18" s="12" t="s">
        <v>27</v>
      </c>
      <c r="H18" s="45" t="s">
        <v>12</v>
      </c>
      <c r="I18" s="33" t="s">
        <v>8</v>
      </c>
      <c r="J18" s="33" t="s">
        <v>9</v>
      </c>
      <c r="K18" s="33" t="s">
        <v>10</v>
      </c>
      <c r="L18" s="33" t="s">
        <v>6</v>
      </c>
      <c r="M18" s="41" t="s">
        <v>7</v>
      </c>
    </row>
    <row r="19" spans="1:17" x14ac:dyDescent="0.25">
      <c r="A19" s="34"/>
      <c r="B19" s="34"/>
      <c r="C19" s="23" t="s">
        <v>3</v>
      </c>
      <c r="D19" s="23" t="s">
        <v>4</v>
      </c>
      <c r="E19" s="24" t="s">
        <v>5</v>
      </c>
      <c r="F19" s="24" t="s">
        <v>5</v>
      </c>
      <c r="G19" s="12" t="s">
        <v>5</v>
      </c>
      <c r="H19" s="46"/>
      <c r="I19" s="33"/>
      <c r="J19" s="33"/>
      <c r="K19" s="33"/>
      <c r="L19" s="33"/>
      <c r="M19" s="41"/>
    </row>
    <row r="20" spans="1:17" s="11" customFormat="1" x14ac:dyDescent="0.25">
      <c r="A20" s="25">
        <v>1</v>
      </c>
      <c r="B20" s="47" t="s">
        <v>28</v>
      </c>
      <c r="C20" s="49" t="s">
        <v>39</v>
      </c>
      <c r="D20" s="50">
        <v>150</v>
      </c>
      <c r="E20" s="26">
        <v>105.5</v>
      </c>
      <c r="F20" s="12">
        <v>105</v>
      </c>
      <c r="G20" s="12">
        <v>105.2</v>
      </c>
      <c r="H20" s="12">
        <f>ROUND(AVERAGE(E20:G20),2)</f>
        <v>105.23</v>
      </c>
      <c r="I20" s="20">
        <f t="shared" ref="I20" si="0" xml:space="preserve"> COUNT(E20:G20)</f>
        <v>3</v>
      </c>
      <c r="J20" s="20">
        <f t="shared" ref="J20" si="1">STDEV(E20:G20)</f>
        <v>0.25166114784235816</v>
      </c>
      <c r="K20" s="20">
        <f t="shared" ref="K20" si="2">J20/H20*100</f>
        <v>0.23915342377873053</v>
      </c>
      <c r="L20" s="20" t="str">
        <f t="shared" ref="L20" si="3">IF(K20&lt;33,"ОДНОРОДНЫЕ","НЕОДНОРОДНЫЕ")</f>
        <v>ОДНОРОДНЫЕ</v>
      </c>
      <c r="M20" s="12">
        <f t="shared" ref="M20" si="4">D20*H20</f>
        <v>15784.5</v>
      </c>
      <c r="P20" s="13"/>
      <c r="Q20" s="13"/>
    </row>
    <row r="21" spans="1:17" s="14" customFormat="1" x14ac:dyDescent="0.25">
      <c r="A21" s="25">
        <v>2</v>
      </c>
      <c r="B21" s="47" t="s">
        <v>29</v>
      </c>
      <c r="C21" s="49" t="s">
        <v>39</v>
      </c>
      <c r="D21" s="50">
        <v>150</v>
      </c>
      <c r="E21" s="26">
        <v>105.5</v>
      </c>
      <c r="F21" s="12">
        <v>105</v>
      </c>
      <c r="G21" s="12">
        <v>105.2</v>
      </c>
      <c r="H21" s="12">
        <f t="shared" ref="H21:H30" si="5">ROUND(AVERAGE(E21:G21),2)</f>
        <v>105.23</v>
      </c>
      <c r="I21" s="20">
        <f t="shared" ref="I21:I30" si="6" xml:space="preserve"> COUNT(E21:G21)</f>
        <v>3</v>
      </c>
      <c r="J21" s="20">
        <f t="shared" ref="J21:J30" si="7">STDEV(E21:G21)</f>
        <v>0.25166114784235816</v>
      </c>
      <c r="K21" s="20">
        <f t="shared" ref="K21:K30" si="8">J21/H21*100</f>
        <v>0.23915342377873053</v>
      </c>
      <c r="L21" s="20" t="str">
        <f t="shared" ref="L21:L30" si="9">IF(K21&lt;33,"ОДНОРОДНЫЕ","НЕОДНОРОДНЫЕ")</f>
        <v>ОДНОРОДНЫЕ</v>
      </c>
      <c r="M21" s="12">
        <f t="shared" ref="M21:M30" si="10">D21*H21</f>
        <v>15784.5</v>
      </c>
      <c r="O21" s="15"/>
    </row>
    <row r="22" spans="1:17" s="14" customFormat="1" x14ac:dyDescent="0.25">
      <c r="A22" s="25">
        <v>3</v>
      </c>
      <c r="B22" s="47" t="s">
        <v>30</v>
      </c>
      <c r="C22" s="49" t="s">
        <v>39</v>
      </c>
      <c r="D22" s="50">
        <v>150</v>
      </c>
      <c r="E22" s="26">
        <v>190</v>
      </c>
      <c r="F22" s="12">
        <v>185</v>
      </c>
      <c r="G22" s="12">
        <v>188</v>
      </c>
      <c r="H22" s="12">
        <f t="shared" ref="H22:H26" si="11">ROUND(AVERAGE(E22:G22),2)</f>
        <v>187.67</v>
      </c>
      <c r="I22" s="20">
        <f t="shared" ref="I22:I26" si="12" xml:space="preserve"> COUNT(E22:G22)</f>
        <v>3</v>
      </c>
      <c r="J22" s="20">
        <f t="shared" ref="J22:J26" si="13">STDEV(E22:G22)</f>
        <v>2.5166114784235836</v>
      </c>
      <c r="K22" s="20">
        <f t="shared" ref="K22:K26" si="14">J22/H22*100</f>
        <v>1.3409769693736793</v>
      </c>
      <c r="L22" s="20" t="str">
        <f t="shared" ref="L22:L26" si="15">IF(K22&lt;33,"ОДНОРОДНЫЕ","НЕОДНОРОДНЫЕ")</f>
        <v>ОДНОРОДНЫЕ</v>
      </c>
      <c r="M22" s="12">
        <f t="shared" ref="M22:M26" si="16">D22*H22</f>
        <v>28150.499999999996</v>
      </c>
      <c r="O22" s="15"/>
    </row>
    <row r="23" spans="1:17" s="19" customFormat="1" x14ac:dyDescent="0.25">
      <c r="A23" s="25">
        <v>4</v>
      </c>
      <c r="B23" s="47" t="s">
        <v>31</v>
      </c>
      <c r="C23" s="49" t="s">
        <v>39</v>
      </c>
      <c r="D23" s="50">
        <v>150</v>
      </c>
      <c r="E23" s="26">
        <v>325</v>
      </c>
      <c r="F23" s="22">
        <v>325</v>
      </c>
      <c r="G23" s="22">
        <v>325</v>
      </c>
      <c r="H23" s="22">
        <f t="shared" si="11"/>
        <v>325</v>
      </c>
      <c r="I23" s="21">
        <f t="shared" si="12"/>
        <v>3</v>
      </c>
      <c r="J23" s="21">
        <f t="shared" si="13"/>
        <v>0</v>
      </c>
      <c r="K23" s="21">
        <f t="shared" si="14"/>
        <v>0</v>
      </c>
      <c r="L23" s="21" t="str">
        <f t="shared" si="15"/>
        <v>ОДНОРОДНЫЕ</v>
      </c>
      <c r="M23" s="22">
        <f t="shared" si="16"/>
        <v>48750</v>
      </c>
    </row>
    <row r="24" spans="1:17" s="19" customFormat="1" x14ac:dyDescent="0.25">
      <c r="A24" s="25">
        <v>5</v>
      </c>
      <c r="B24" s="47" t="s">
        <v>32</v>
      </c>
      <c r="C24" s="49" t="s">
        <v>39</v>
      </c>
      <c r="D24" s="50">
        <v>150</v>
      </c>
      <c r="E24" s="26">
        <v>920</v>
      </c>
      <c r="F24" s="22">
        <v>910</v>
      </c>
      <c r="G24" s="22">
        <v>915</v>
      </c>
      <c r="H24" s="22">
        <f t="shared" si="11"/>
        <v>915</v>
      </c>
      <c r="I24" s="21">
        <f t="shared" si="12"/>
        <v>3</v>
      </c>
      <c r="J24" s="21">
        <f t="shared" si="13"/>
        <v>5</v>
      </c>
      <c r="K24" s="21">
        <f t="shared" si="14"/>
        <v>0.54644808743169404</v>
      </c>
      <c r="L24" s="21" t="str">
        <f t="shared" si="15"/>
        <v>ОДНОРОДНЫЕ</v>
      </c>
      <c r="M24" s="22">
        <f t="shared" si="16"/>
        <v>137250</v>
      </c>
    </row>
    <row r="25" spans="1:17" s="19" customFormat="1" x14ac:dyDescent="0.25">
      <c r="A25" s="25">
        <v>6</v>
      </c>
      <c r="B25" s="47" t="s">
        <v>33</v>
      </c>
      <c r="C25" s="49" t="s">
        <v>39</v>
      </c>
      <c r="D25" s="50">
        <v>150</v>
      </c>
      <c r="E25" s="26">
        <v>330</v>
      </c>
      <c r="F25" s="22">
        <v>325</v>
      </c>
      <c r="G25" s="22">
        <v>325</v>
      </c>
      <c r="H25" s="22">
        <f t="shared" si="11"/>
        <v>326.67</v>
      </c>
      <c r="I25" s="21">
        <f t="shared" si="12"/>
        <v>3</v>
      </c>
      <c r="J25" s="21">
        <f t="shared" si="13"/>
        <v>2.8867513459481287</v>
      </c>
      <c r="K25" s="21">
        <f t="shared" si="14"/>
        <v>0.88369037436805598</v>
      </c>
      <c r="L25" s="21" t="str">
        <f t="shared" si="15"/>
        <v>ОДНОРОДНЫЕ</v>
      </c>
      <c r="M25" s="22">
        <f t="shared" si="16"/>
        <v>49000.5</v>
      </c>
    </row>
    <row r="26" spans="1:17" s="19" customFormat="1" x14ac:dyDescent="0.25">
      <c r="A26" s="25">
        <v>7</v>
      </c>
      <c r="B26" s="47" t="s">
        <v>34</v>
      </c>
      <c r="C26" s="49" t="s">
        <v>39</v>
      </c>
      <c r="D26" s="50">
        <v>150</v>
      </c>
      <c r="E26" s="26">
        <v>1030</v>
      </c>
      <c r="F26" s="22">
        <v>1025</v>
      </c>
      <c r="G26" s="22">
        <v>1028</v>
      </c>
      <c r="H26" s="22">
        <f t="shared" si="11"/>
        <v>1027.67</v>
      </c>
      <c r="I26" s="21">
        <f t="shared" si="12"/>
        <v>3</v>
      </c>
      <c r="J26" s="21">
        <f t="shared" si="13"/>
        <v>2.5166114784235836</v>
      </c>
      <c r="K26" s="21">
        <f t="shared" si="14"/>
        <v>0.2448851750487592</v>
      </c>
      <c r="L26" s="21" t="str">
        <f t="shared" si="15"/>
        <v>ОДНОРОДНЫЕ</v>
      </c>
      <c r="M26" s="22">
        <f t="shared" si="16"/>
        <v>154150.5</v>
      </c>
    </row>
    <row r="27" spans="1:17" s="14" customFormat="1" x14ac:dyDescent="0.25">
      <c r="A27" s="25">
        <v>8</v>
      </c>
      <c r="B27" s="47" t="s">
        <v>35</v>
      </c>
      <c r="C27" s="49" t="s">
        <v>39</v>
      </c>
      <c r="D27" s="50">
        <v>30</v>
      </c>
      <c r="E27" s="26">
        <v>390</v>
      </c>
      <c r="F27" s="12">
        <v>385</v>
      </c>
      <c r="G27" s="12">
        <v>385.5</v>
      </c>
      <c r="H27" s="12">
        <f t="shared" si="5"/>
        <v>386.83</v>
      </c>
      <c r="I27" s="20">
        <f t="shared" si="6"/>
        <v>3</v>
      </c>
      <c r="J27" s="20">
        <f t="shared" si="7"/>
        <v>2.753785273643051</v>
      </c>
      <c r="K27" s="20">
        <f t="shared" si="8"/>
        <v>0.71188513653104757</v>
      </c>
      <c r="L27" s="20" t="str">
        <f t="shared" si="9"/>
        <v>ОДНОРОДНЫЕ</v>
      </c>
      <c r="M27" s="12">
        <f t="shared" si="10"/>
        <v>11604.9</v>
      </c>
      <c r="O27" s="15"/>
    </row>
    <row r="28" spans="1:17" s="17" customFormat="1" x14ac:dyDescent="0.25">
      <c r="A28" s="25">
        <v>9</v>
      </c>
      <c r="B28" s="47" t="s">
        <v>36</v>
      </c>
      <c r="C28" s="49" t="s">
        <v>39</v>
      </c>
      <c r="D28" s="50">
        <v>20</v>
      </c>
      <c r="E28" s="26">
        <v>170</v>
      </c>
      <c r="F28" s="12">
        <v>165</v>
      </c>
      <c r="G28" s="12">
        <v>165.25</v>
      </c>
      <c r="H28" s="12">
        <f t="shared" si="5"/>
        <v>166.75</v>
      </c>
      <c r="I28" s="20">
        <f t="shared" si="6"/>
        <v>3</v>
      </c>
      <c r="J28" s="20">
        <f t="shared" si="7"/>
        <v>2.817356917396161</v>
      </c>
      <c r="K28" s="20">
        <f t="shared" si="8"/>
        <v>1.6895693657548192</v>
      </c>
      <c r="L28" s="20" t="str">
        <f t="shared" si="9"/>
        <v>ОДНОРОДНЫЕ</v>
      </c>
      <c r="M28" s="12">
        <f t="shared" si="10"/>
        <v>3335</v>
      </c>
      <c r="O28" s="7"/>
    </row>
    <row r="29" spans="1:17" s="16" customFormat="1" x14ac:dyDescent="0.25">
      <c r="A29" s="25">
        <v>10</v>
      </c>
      <c r="B29" s="48" t="s">
        <v>37</v>
      </c>
      <c r="C29" s="49" t="s">
        <v>39</v>
      </c>
      <c r="D29" s="50">
        <v>60</v>
      </c>
      <c r="E29" s="26">
        <v>345</v>
      </c>
      <c r="F29" s="12">
        <v>340</v>
      </c>
      <c r="G29" s="12">
        <v>342</v>
      </c>
      <c r="H29" s="12">
        <f t="shared" ref="H29" si="17">ROUND(AVERAGE(E29:G29),2)</f>
        <v>342.33</v>
      </c>
      <c r="I29" s="20">
        <f t="shared" ref="I29" si="18" xml:space="preserve"> COUNT(E29:G29)</f>
        <v>3</v>
      </c>
      <c r="J29" s="20">
        <f t="shared" ref="J29" si="19">STDEV(E29:G29)</f>
        <v>2.5166114784235831</v>
      </c>
      <c r="K29" s="20">
        <f t="shared" ref="K29" si="20">J29/H29*100</f>
        <v>0.73514196197341253</v>
      </c>
      <c r="L29" s="20" t="str">
        <f t="shared" ref="L29" si="21">IF(K29&lt;33,"ОДНОРОДНЫЕ","НЕОДНОРОДНЫЕ")</f>
        <v>ОДНОРОДНЫЕ</v>
      </c>
      <c r="M29" s="12">
        <f t="shared" ref="M29" si="22">D29*H29</f>
        <v>20539.8</v>
      </c>
    </row>
    <row r="30" spans="1:17" s="14" customFormat="1" ht="30" x14ac:dyDescent="0.25">
      <c r="A30" s="25">
        <v>11</v>
      </c>
      <c r="B30" s="47" t="s">
        <v>38</v>
      </c>
      <c r="C30" s="49" t="s">
        <v>40</v>
      </c>
      <c r="D30" s="50">
        <v>10</v>
      </c>
      <c r="E30" s="26">
        <v>980</v>
      </c>
      <c r="F30" s="12">
        <v>950</v>
      </c>
      <c r="G30" s="12">
        <v>965</v>
      </c>
      <c r="H30" s="12">
        <f t="shared" si="5"/>
        <v>965</v>
      </c>
      <c r="I30" s="20">
        <f t="shared" si="6"/>
        <v>3</v>
      </c>
      <c r="J30" s="20">
        <f t="shared" si="7"/>
        <v>15</v>
      </c>
      <c r="K30" s="20">
        <f t="shared" si="8"/>
        <v>1.5544041450777202</v>
      </c>
      <c r="L30" s="20" t="str">
        <f t="shared" si="9"/>
        <v>ОДНОРОДНЫЕ</v>
      </c>
      <c r="M30" s="12">
        <f t="shared" si="10"/>
        <v>9650</v>
      </c>
      <c r="O30" s="15"/>
    </row>
    <row r="31" spans="1:17" x14ac:dyDescent="0.25">
      <c r="A31" s="25"/>
      <c r="B31" s="27"/>
      <c r="C31" s="28"/>
      <c r="D31" s="29"/>
      <c r="E31" s="12">
        <f>SUMPRODUCT($D$20:$D$30,E20:E30)</f>
        <v>496500</v>
      </c>
      <c r="F31" s="12">
        <f>SUMPRODUCT($D$20:$D$30,F20:F30)</f>
        <v>491750</v>
      </c>
      <c r="G31" s="30">
        <f>SUMPRODUCT($D$20:$D$30,G20:G30)</f>
        <v>493750</v>
      </c>
      <c r="H31" s="12"/>
      <c r="I31" s="20"/>
      <c r="J31" s="20"/>
      <c r="K31" s="20"/>
      <c r="L31" s="20"/>
      <c r="M31" s="31">
        <f>SUM(M20:M30)</f>
        <v>494000.2</v>
      </c>
      <c r="O31" s="7"/>
    </row>
    <row r="32" spans="1:17" x14ac:dyDescent="0.25">
      <c r="A32" s="4"/>
      <c r="B32" s="4"/>
      <c r="C32" s="4"/>
      <c r="D32" s="4"/>
      <c r="E32" s="5"/>
      <c r="F32" s="5"/>
      <c r="G32" s="5"/>
      <c r="H32" s="5"/>
      <c r="I32" s="4"/>
      <c r="J32" s="4"/>
      <c r="K32" s="4"/>
      <c r="L32" s="4"/>
      <c r="M32" s="5"/>
      <c r="O32" s="7"/>
    </row>
    <row r="33" spans="1:15" x14ac:dyDescent="0.25">
      <c r="A33" s="40" t="s">
        <v>20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</row>
    <row r="34" spans="1:15" x14ac:dyDescent="0.25">
      <c r="A34" s="38" t="s">
        <v>19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</row>
    <row r="35" spans="1:15" ht="15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O35" s="7"/>
    </row>
    <row r="36" spans="1:15" s="4" customFormat="1" x14ac:dyDescent="0.25">
      <c r="A36" s="36" t="s">
        <v>46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"/>
      <c r="O36" s="3"/>
    </row>
    <row r="37" spans="1:15" x14ac:dyDescent="0.25">
      <c r="A37" s="4"/>
      <c r="B37" s="4"/>
      <c r="C37" s="4"/>
      <c r="D37" s="4"/>
      <c r="E37" s="5"/>
      <c r="F37" s="5"/>
      <c r="G37" s="5"/>
      <c r="H37" s="5"/>
      <c r="I37" s="4"/>
      <c r="J37" s="4"/>
      <c r="K37" s="4"/>
      <c r="L37" s="4"/>
      <c r="M37" s="5"/>
    </row>
    <row r="38" spans="1:15" x14ac:dyDescent="0.25">
      <c r="A38" s="4"/>
      <c r="B38" s="4"/>
      <c r="C38" s="4"/>
      <c r="D38" s="4"/>
      <c r="E38" s="5"/>
      <c r="F38" s="5"/>
      <c r="G38" s="5"/>
      <c r="H38" s="5"/>
      <c r="I38" s="4"/>
      <c r="J38" s="32"/>
      <c r="K38" s="4"/>
      <c r="L38" s="4"/>
      <c r="M38" s="5"/>
    </row>
    <row r="39" spans="1:15" x14ac:dyDescent="0.25">
      <c r="A39" s="4"/>
      <c r="B39" s="4"/>
      <c r="C39" s="4"/>
      <c r="D39" s="4"/>
      <c r="E39" s="5"/>
      <c r="F39" s="5"/>
      <c r="G39" s="5"/>
      <c r="H39" s="5"/>
      <c r="I39" s="4"/>
      <c r="J39" s="4"/>
      <c r="K39" s="4"/>
      <c r="L39" s="4"/>
      <c r="M39" s="5"/>
    </row>
    <row r="40" spans="1:15" x14ac:dyDescent="0.25">
      <c r="A40" s="4"/>
      <c r="B40" s="4"/>
      <c r="C40" s="4"/>
      <c r="D40" s="4"/>
      <c r="E40" s="5"/>
      <c r="F40" s="5"/>
      <c r="G40" s="5"/>
      <c r="H40" s="5"/>
      <c r="I40" s="4"/>
      <c r="J40" s="4"/>
      <c r="K40" s="4"/>
      <c r="L40" s="4"/>
      <c r="M40" s="5"/>
    </row>
    <row r="42" spans="1:15" x14ac:dyDescent="0.25">
      <c r="L42" s="7"/>
    </row>
    <row r="44" spans="1:15" x14ac:dyDescent="0.25">
      <c r="L44" s="7"/>
    </row>
  </sheetData>
  <mergeCells count="18">
    <mergeCell ref="E3:M3"/>
    <mergeCell ref="A36:M36"/>
    <mergeCell ref="A35:M35"/>
    <mergeCell ref="J12:K12"/>
    <mergeCell ref="B14:L14"/>
    <mergeCell ref="A33:M33"/>
    <mergeCell ref="A34:M34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B18:B19"/>
    <mergeCell ref="C18:D18"/>
  </mergeCells>
  <conditionalFormatting sqref="L20 L31">
    <cfRule type="containsText" dxfId="65" priority="154" operator="containsText" text="НЕ">
      <formula>NOT(ISERROR(SEARCH("НЕ",L20)))</formula>
    </cfRule>
    <cfRule type="containsText" dxfId="64" priority="155" operator="containsText" text="ОДНОРОДНЫЕ">
      <formula>NOT(ISERROR(SEARCH("ОДНОРОДНЫЕ",L20)))</formula>
    </cfRule>
    <cfRule type="containsText" dxfId="63" priority="156" operator="containsText" text="НЕОДНОРОДНЫЕ">
      <formula>NOT(ISERROR(SEARCH("НЕОДНОРОДНЫЕ",L20)))</formula>
    </cfRule>
  </conditionalFormatting>
  <conditionalFormatting sqref="L20 L31">
    <cfRule type="containsText" dxfId="62" priority="151" operator="containsText" text="НЕОДНОРОДНЫЕ">
      <formula>NOT(ISERROR(SEARCH("НЕОДНОРОДНЫЕ",L20)))</formula>
    </cfRule>
    <cfRule type="containsText" dxfId="61" priority="152" operator="containsText" text="ОДНОРОДНЫЕ">
      <formula>NOT(ISERROR(SEARCH("ОДНОРОДНЫЕ",L20)))</formula>
    </cfRule>
    <cfRule type="containsText" dxfId="60" priority="153" operator="containsText" text="НЕОДНОРОДНЫЕ">
      <formula>NOT(ISERROR(SEARCH("НЕОДНОРОДНЫЕ",L20)))</formula>
    </cfRule>
  </conditionalFormatting>
  <conditionalFormatting sqref="L21 L27 L30">
    <cfRule type="containsText" dxfId="59" priority="40" operator="containsText" text="НЕ">
      <formula>NOT(ISERROR(SEARCH("НЕ",L21)))</formula>
    </cfRule>
    <cfRule type="containsText" dxfId="58" priority="41" operator="containsText" text="ОДНОРОДНЫЕ">
      <formula>NOT(ISERROR(SEARCH("ОДНОРОДНЫЕ",L21)))</formula>
    </cfRule>
    <cfRule type="containsText" dxfId="57" priority="42" operator="containsText" text="НЕОДНОРОДНЫЕ">
      <formula>NOT(ISERROR(SEARCH("НЕОДНОРОДНЫЕ",L21)))</formula>
    </cfRule>
  </conditionalFormatting>
  <conditionalFormatting sqref="L21 L27 L30">
    <cfRule type="containsText" dxfId="56" priority="37" operator="containsText" text="НЕОДНОРОДНЫЕ">
      <formula>NOT(ISERROR(SEARCH("НЕОДНОРОДНЫЕ",L21)))</formula>
    </cfRule>
    <cfRule type="containsText" dxfId="55" priority="38" operator="containsText" text="ОДНОРОДНЫЕ">
      <formula>NOT(ISERROR(SEARCH("ОДНОРОДНЫЕ",L21)))</formula>
    </cfRule>
    <cfRule type="containsText" dxfId="54" priority="39" operator="containsText" text="НЕОДНОРОДНЫЕ">
      <formula>NOT(ISERROR(SEARCH("НЕОДНОРОДНЫЕ",L21)))</formula>
    </cfRule>
  </conditionalFormatting>
  <conditionalFormatting sqref="L22">
    <cfRule type="containsText" dxfId="53" priority="34" operator="containsText" text="НЕ">
      <formula>NOT(ISERROR(SEARCH("НЕ",L22)))</formula>
    </cfRule>
    <cfRule type="containsText" dxfId="52" priority="35" operator="containsText" text="ОДНОРОДНЫЕ">
      <formula>NOT(ISERROR(SEARCH("ОДНОРОДНЫЕ",L22)))</formula>
    </cfRule>
    <cfRule type="containsText" dxfId="51" priority="36" operator="containsText" text="НЕОДНОРОДНЫЕ">
      <formula>NOT(ISERROR(SEARCH("НЕОДНОРОДНЫЕ",L22)))</formula>
    </cfRule>
  </conditionalFormatting>
  <conditionalFormatting sqref="L22">
    <cfRule type="containsText" dxfId="50" priority="31" operator="containsText" text="НЕОДНОРОДНЫЕ">
      <formula>NOT(ISERROR(SEARCH("НЕОДНОРОДНЫЕ",L22)))</formula>
    </cfRule>
    <cfRule type="containsText" dxfId="49" priority="32" operator="containsText" text="ОДНОРОДНЫЕ">
      <formula>NOT(ISERROR(SEARCH("ОДНОРОДНЫЕ",L22)))</formula>
    </cfRule>
    <cfRule type="containsText" dxfId="48" priority="33" operator="containsText" text="НЕОДНОРОДНЫЕ">
      <formula>NOT(ISERROR(SEARCH("НЕОДНОРОДНЫЕ",L22)))</formula>
    </cfRule>
  </conditionalFormatting>
  <conditionalFormatting sqref="L29">
    <cfRule type="containsText" dxfId="47" priority="28" operator="containsText" text="НЕ">
      <formula>NOT(ISERROR(SEARCH("НЕ",L29)))</formula>
    </cfRule>
    <cfRule type="containsText" dxfId="46" priority="29" operator="containsText" text="ОДНОРОДНЫЕ">
      <formula>NOT(ISERROR(SEARCH("ОДНОРОДНЫЕ",L29)))</formula>
    </cfRule>
    <cfRule type="containsText" dxfId="45" priority="30" operator="containsText" text="НЕОДНОРОДНЫЕ">
      <formula>NOT(ISERROR(SEARCH("НЕОДНОРОДНЫЕ",L29)))</formula>
    </cfRule>
  </conditionalFormatting>
  <conditionalFormatting sqref="L29">
    <cfRule type="containsText" dxfId="44" priority="25" operator="containsText" text="НЕОДНОРОДНЫЕ">
      <formula>NOT(ISERROR(SEARCH("НЕОДНОРОДНЫЕ",L29)))</formula>
    </cfRule>
    <cfRule type="containsText" dxfId="43" priority="26" operator="containsText" text="ОДНОРОДНЫЕ">
      <formula>NOT(ISERROR(SEARCH("ОДНОРОДНЫЕ",L29)))</formula>
    </cfRule>
    <cfRule type="containsText" dxfId="42" priority="27" operator="containsText" text="НЕОДНОРОДНЫЕ">
      <formula>NOT(ISERROR(SEARCH("НЕОДНОРОДНЫЕ",L29)))</formula>
    </cfRule>
  </conditionalFormatting>
  <conditionalFormatting sqref="L28">
    <cfRule type="containsText" dxfId="41" priority="22" operator="containsText" text="НЕ">
      <formula>NOT(ISERROR(SEARCH("НЕ",L28)))</formula>
    </cfRule>
    <cfRule type="containsText" dxfId="40" priority="23" operator="containsText" text="ОДНОРОДНЫЕ">
      <formula>NOT(ISERROR(SEARCH("ОДНОРОДНЫЕ",L28)))</formula>
    </cfRule>
    <cfRule type="containsText" dxfId="39" priority="24" operator="containsText" text="НЕОДНОРОДНЫЕ">
      <formula>NOT(ISERROR(SEARCH("НЕОДНОРОДНЫЕ",L28)))</formula>
    </cfRule>
  </conditionalFormatting>
  <conditionalFormatting sqref="L28">
    <cfRule type="containsText" dxfId="38" priority="19" operator="containsText" text="НЕОДНОРОДНЫЕ">
      <formula>NOT(ISERROR(SEARCH("НЕОДНОРОДНЫЕ",L28)))</formula>
    </cfRule>
    <cfRule type="containsText" dxfId="37" priority="20" operator="containsText" text="ОДНОРОДНЫЕ">
      <formula>NOT(ISERROR(SEARCH("ОДНОРОДНЫЕ",L28)))</formula>
    </cfRule>
    <cfRule type="containsText" dxfId="36" priority="21" operator="containsText" text="НЕОДНОРОДНЫЕ">
      <formula>NOT(ISERROR(SEARCH("НЕОДНОРОДНЫЕ",L28)))</formula>
    </cfRule>
  </conditionalFormatting>
  <conditionalFormatting sqref="L23 L26">
    <cfRule type="containsText" dxfId="35" priority="16" operator="containsText" text="НЕ">
      <formula>NOT(ISERROR(SEARCH("НЕ",L23)))</formula>
    </cfRule>
    <cfRule type="containsText" dxfId="34" priority="17" operator="containsText" text="ОДНОРОДНЫЕ">
      <formula>NOT(ISERROR(SEARCH("ОДНОРОДНЫЕ",L23)))</formula>
    </cfRule>
    <cfRule type="containsText" dxfId="33" priority="18" operator="containsText" text="НЕОДНОРОДНЫЕ">
      <formula>NOT(ISERROR(SEARCH("НЕОДНОРОДНЫЕ",L23)))</formula>
    </cfRule>
  </conditionalFormatting>
  <conditionalFormatting sqref="L23 L26">
    <cfRule type="containsText" dxfId="29" priority="13" operator="containsText" text="НЕОДНОРОДНЫЕ">
      <formula>NOT(ISERROR(SEARCH("НЕОДНОРОДНЫЕ",L23)))</formula>
    </cfRule>
    <cfRule type="containsText" dxfId="28" priority="14" operator="containsText" text="ОДНОРОДНЫЕ">
      <formula>NOT(ISERROR(SEARCH("ОДНОРОДНЫЕ",L23)))</formula>
    </cfRule>
    <cfRule type="containsText" dxfId="27" priority="15" operator="containsText" text="НЕОДНОРОДНЫЕ">
      <formula>NOT(ISERROR(SEARCH("НЕОДНОРОДНЫЕ",L23)))</formula>
    </cfRule>
  </conditionalFormatting>
  <conditionalFormatting sqref="L25">
    <cfRule type="containsText" dxfId="23" priority="10" operator="containsText" text="НЕ">
      <formula>NOT(ISERROR(SEARCH("НЕ",L25)))</formula>
    </cfRule>
    <cfRule type="containsText" dxfId="22" priority="11" operator="containsText" text="ОДНОРОДНЫЕ">
      <formula>NOT(ISERROR(SEARCH("ОДНОРОДНЫЕ",L25)))</formula>
    </cfRule>
    <cfRule type="containsText" dxfId="21" priority="12" operator="containsText" text="НЕОДНОРОДНЫЕ">
      <formula>NOT(ISERROR(SEARCH("НЕОДНОРОДНЫЕ",L25)))</formula>
    </cfRule>
  </conditionalFormatting>
  <conditionalFormatting sqref="L25">
    <cfRule type="containsText" dxfId="17" priority="7" operator="containsText" text="НЕОДНОРОДНЫЕ">
      <formula>NOT(ISERROR(SEARCH("НЕОДНОРОДНЫЕ",L25)))</formula>
    </cfRule>
    <cfRule type="containsText" dxfId="16" priority="8" operator="containsText" text="ОДНОРОДНЫЕ">
      <formula>NOT(ISERROR(SEARCH("ОДНОРОДНЫЕ",L25)))</formula>
    </cfRule>
    <cfRule type="containsText" dxfId="15" priority="9" operator="containsText" text="НЕОДНОРОДНЫЕ">
      <formula>NOT(ISERROR(SEARCH("НЕОДНОРОДНЫЕ",L25)))</formula>
    </cfRule>
  </conditionalFormatting>
  <conditionalFormatting sqref="L24">
    <cfRule type="containsText" dxfId="11" priority="4" operator="containsText" text="НЕ">
      <formula>NOT(ISERROR(SEARCH("НЕ",L24)))</formula>
    </cfRule>
    <cfRule type="containsText" dxfId="10" priority="5" operator="containsText" text="ОДНОРОДНЫЕ">
      <formula>NOT(ISERROR(SEARCH("ОДНОРОДНЫЕ",L24)))</formula>
    </cfRule>
    <cfRule type="containsText" dxfId="9" priority="6" operator="containsText" text="НЕОДНОРОДНЫЕ">
      <formula>NOT(ISERROR(SEARCH("НЕОДНОРОДНЫЕ",L24)))</formula>
    </cfRule>
  </conditionalFormatting>
  <conditionalFormatting sqref="L24">
    <cfRule type="containsText" dxfId="5" priority="1" operator="containsText" text="НЕОДНОРОДНЫЕ">
      <formula>NOT(ISERROR(SEARCH("НЕОДНОРОДНЫЕ",L24)))</formula>
    </cfRule>
    <cfRule type="containsText" dxfId="4" priority="2" operator="containsText" text="ОДНОРОДНЫЕ">
      <formula>NOT(ISERROR(SEARCH("ОДНОРОДНЫЕ",L24)))</formula>
    </cfRule>
    <cfRule type="containsText" dxfId="3" priority="3" operator="containsText" text="НЕОДНОРОДНЫЕ">
      <formula>NOT(ISERROR(SEARCH("НЕОДНОРОДНЫЕ",L24)))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2024-12-03T14:27:04Z</dcterms:modified>
</cp:coreProperties>
</file>