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19" i="1"/>
  <c r="E36" i="1" l="1"/>
  <c r="C16" i="1" s="1"/>
  <c r="F36" i="1" l="1"/>
  <c r="G36" i="1"/>
  <c r="M35" i="1"/>
  <c r="I35" i="1"/>
  <c r="J35" i="1"/>
  <c r="M34" i="1"/>
  <c r="I34" i="1"/>
  <c r="J34" i="1"/>
  <c r="M33" i="1"/>
  <c r="I33" i="1"/>
  <c r="J33" i="1"/>
  <c r="K33" i="1" s="1"/>
  <c r="L33" i="1" s="1"/>
  <c r="M32" i="1"/>
  <c r="I32" i="1"/>
  <c r="J32" i="1"/>
  <c r="K32" i="1" s="1"/>
  <c r="L32" i="1" s="1"/>
  <c r="K35" i="1" l="1"/>
  <c r="L35" i="1" s="1"/>
  <c r="K34" i="1"/>
  <c r="L34" i="1" s="1"/>
  <c r="I22" i="1"/>
  <c r="J22" i="1"/>
  <c r="M23" i="1"/>
  <c r="I23" i="1"/>
  <c r="J23" i="1"/>
  <c r="M24" i="1"/>
  <c r="I24" i="1"/>
  <c r="J24" i="1"/>
  <c r="K24" i="1" s="1"/>
  <c r="L24" i="1" s="1"/>
  <c r="M25" i="1"/>
  <c r="I25" i="1"/>
  <c r="J25" i="1"/>
  <c r="K25" i="1" s="1"/>
  <c r="L25" i="1" s="1"/>
  <c r="M26" i="1"/>
  <c r="I26" i="1"/>
  <c r="J26" i="1"/>
  <c r="M27" i="1"/>
  <c r="I27" i="1"/>
  <c r="J27" i="1"/>
  <c r="K27" i="1" s="1"/>
  <c r="L27" i="1" s="1"/>
  <c r="M28" i="1"/>
  <c r="I28" i="1"/>
  <c r="J28" i="1"/>
  <c r="M29" i="1"/>
  <c r="I29" i="1"/>
  <c r="J29" i="1"/>
  <c r="K29" i="1" s="1"/>
  <c r="L29" i="1" s="1"/>
  <c r="M30" i="1"/>
  <c r="I30" i="1"/>
  <c r="J30" i="1"/>
  <c r="K30" i="1" s="1"/>
  <c r="L30" i="1" s="1"/>
  <c r="M31" i="1"/>
  <c r="I31" i="1"/>
  <c r="J31" i="1"/>
  <c r="M22" i="1"/>
  <c r="G21" i="1"/>
  <c r="K31" i="1" l="1"/>
  <c r="L31" i="1" s="1"/>
  <c r="K28" i="1"/>
  <c r="L28" i="1" s="1"/>
  <c r="K23" i="1"/>
  <c r="L23" i="1" s="1"/>
  <c r="K26" i="1"/>
  <c r="L26" i="1" s="1"/>
  <c r="K22" i="1"/>
  <c r="L22" i="1" s="1"/>
  <c r="M19" i="1"/>
  <c r="I19" i="1"/>
  <c r="J19" i="1"/>
  <c r="M20" i="1"/>
  <c r="I20" i="1"/>
  <c r="J20" i="1"/>
  <c r="K20" i="1" s="1"/>
  <c r="L20" i="1" s="1"/>
  <c r="M21" i="1"/>
  <c r="I21" i="1"/>
  <c r="J21" i="1"/>
  <c r="K19" i="1" l="1"/>
  <c r="L19" i="1" s="1"/>
  <c r="K21" i="1"/>
  <c r="L21" i="1" s="1"/>
</calcChain>
</file>

<file path=xl/sharedStrings.xml><?xml version="1.0" encoding="utf-8"?>
<sst xmlns="http://schemas.openxmlformats.org/spreadsheetml/2006/main" count="70" uniqueCount="53">
  <si>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</si>
  <si>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</si>
  <si>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</si>
  <si>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</si>
  <si>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</si>
  <si>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</si>
  <si>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</si>
  <si>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</si>
  <si>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</si>
  <si>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</si>
  <si>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</si>
  <si>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</si>
  <si>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</si>
  <si>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</si>
  <si>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</si>
  <si>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</si>
  <si>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</si>
  <si>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</si>
  <si>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</si>
  <si>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</si>
  <si>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</si>
  <si>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</si>
  <si>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Источник № 1</t>
  </si>
  <si>
    <t>Источник № 2</t>
  </si>
  <si>
    <t>Источник № 3</t>
  </si>
  <si>
    <t>путем запроса котировок в электронной форме</t>
  </si>
  <si>
    <t>мес</t>
  </si>
  <si>
    <t>Предоставление услуги  Виртуальная АТС</t>
  </si>
  <si>
    <t>Предоставление внешних линий (5 внешних линий)</t>
  </si>
  <si>
    <t>Предоставление городских номеров ВАТС (33 ед.)</t>
  </si>
  <si>
    <t>Предоставление внешней телефонной линии. Тариф безлимитный (9 ед.)</t>
  </si>
  <si>
    <t>Предоставление городского номера (3 ед)</t>
  </si>
  <si>
    <t>Предоставление дополнительного профиля сотрудника  (сверх пакета) (1ед)</t>
  </si>
  <si>
    <t>Предоставление пакета подключения до 5 сотрудников</t>
  </si>
  <si>
    <t>Предоставление возможности функционирования охранного устройства с использованием существующей абонентской линии (2 ед)</t>
  </si>
  <si>
    <t xml:space="preserve">на оказание услуг связи для нужд ОГАУЗ «ИГКБ № 8» </t>
  </si>
  <si>
    <t>Главный врач</t>
  </si>
  <si>
    <t>Ж.В. Есева</t>
  </si>
  <si>
    <t>Предоставление пакета подключения до 3 сотрудников</t>
  </si>
  <si>
    <t>Предоставление услуги междугородных звонков</t>
  </si>
  <si>
    <t>мин</t>
  </si>
  <si>
    <t>Услуги мобильной связи в пределах Иркутской области</t>
  </si>
  <si>
    <t xml:space="preserve">Услуги междугородной связи </t>
  </si>
  <si>
    <t xml:space="preserve">Услуги связи в пределах Иркутской области </t>
  </si>
  <si>
    <t>Услуги местной телефонной связи</t>
  </si>
  <si>
    <t>№ 230-24</t>
  </si>
  <si>
    <t>Предоставление городской абонентской аналоговой линии с номером (31 ед.) Тариф повременной</t>
  </si>
  <si>
    <t>Предоставление параллельных городских телефонных номеров (2 ед.) Тариф повременной</t>
  </si>
  <si>
    <t>Предоставление городской абонентской аналоговой линии с номером (19 ед.). Тариф безлимитный</t>
  </si>
  <si>
    <t>Исходя из имеющегося у Заказчика объёма финансового обеспечения для осуществления закупки НМЦД устанавливается в размере 785189 руб. (семьсот восемьдесят пять тысяч сто восемьдесят девять рублей 00 копеек)</t>
  </si>
  <si>
    <t>КП вх. 3006 от 29.11.2024</t>
  </si>
  <si>
    <t>КП вх. 3005 от 29.11.2024</t>
  </si>
  <si>
    <t>КП вх. 3007 от 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</si>
</sst>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="85" zoomScaleNormal="85" zoomScalePageLayoutView="70" workbookViewId="0">
      <selection activeCell="J12" sqref="J12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3.7109375" style="3" customWidth="1"/>
    <col min="9" max="9" width="9.42578125" style="2" customWidth="1"/>
    <col min="10" max="10" width="12.5703125" style="2" customWidth="1"/>
    <col min="11" max="11" width="10.28515625" style="2" customWidth="1"/>
    <col min="12" max="12" width="18.5703125" style="2" customWidth="1"/>
    <col min="13" max="13" width="15.5703125" style="3" customWidth="1"/>
    <col min="14" max="16384" width="9.140625" style="1"/>
  </cols>
  <sheetData>
    <row r="1" spans="1:13" x14ac:dyDescent="0.25">
      <c r="M1" s="11" t="s">
        <v>20</v>
      </c>
    </row>
    <row r="2" spans="1:13" x14ac:dyDescent="0.25">
      <c r="M2" s="11" t="s">
        <v>21</v>
      </c>
    </row>
    <row r="3" spans="1:13" x14ac:dyDescent="0.25">
      <c r="M3" s="11" t="s">
        <v>35</v>
      </c>
    </row>
    <row r="4" spans="1:13" x14ac:dyDescent="0.25">
      <c r="M4" s="11" t="s">
        <v>25</v>
      </c>
    </row>
    <row r="5" spans="1:13" x14ac:dyDescent="0.25">
      <c r="M5" s="11"/>
    </row>
    <row r="6" spans="1:13" x14ac:dyDescent="0.25">
      <c r="M6" s="11" t="s">
        <v>45</v>
      </c>
    </row>
    <row r="7" spans="1:13" x14ac:dyDescent="0.25">
      <c r="M7" s="12" t="s">
        <v>13</v>
      </c>
    </row>
    <row r="8" spans="1:13" x14ac:dyDescent="0.25">
      <c r="M8" s="13" t="s">
        <v>16</v>
      </c>
    </row>
    <row r="9" spans="1:13" x14ac:dyDescent="0.25">
      <c r="M9" s="13" t="s">
        <v>14</v>
      </c>
    </row>
    <row r="11" spans="1:13" x14ac:dyDescent="0.25">
      <c r="J11" s="47" t="s">
        <v>36</v>
      </c>
      <c r="K11" s="47"/>
      <c r="M11" s="3" t="s">
        <v>37</v>
      </c>
    </row>
    <row r="13" spans="1:13" x14ac:dyDescent="0.25">
      <c r="B13" s="47" t="s">
        <v>15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6" spans="1:13" s="2" customFormat="1" ht="30" x14ac:dyDescent="0.25">
      <c r="A16" s="50" t="s">
        <v>11</v>
      </c>
      <c r="B16" s="51"/>
      <c r="C16" s="52">
        <f>E36</f>
        <v>785189</v>
      </c>
      <c r="D16" s="51"/>
      <c r="E16" s="42" t="s">
        <v>52</v>
      </c>
      <c r="F16" s="42" t="s">
        <v>50</v>
      </c>
      <c r="G16" s="42" t="s">
        <v>51</v>
      </c>
      <c r="H16" s="4"/>
      <c r="I16" s="5"/>
      <c r="J16" s="5"/>
      <c r="K16" s="5"/>
      <c r="L16" s="5"/>
      <c r="M16" s="4"/>
    </row>
    <row r="17" spans="1:13" s="2" customFormat="1" x14ac:dyDescent="0.25">
      <c r="A17" s="44" t="s">
        <v>0</v>
      </c>
      <c r="B17" s="44" t="s">
        <v>1</v>
      </c>
      <c r="C17" s="44" t="s">
        <v>2</v>
      </c>
      <c r="D17" s="44"/>
      <c r="E17" s="4" t="s">
        <v>22</v>
      </c>
      <c r="F17" s="4" t="s">
        <v>23</v>
      </c>
      <c r="G17" s="4" t="s">
        <v>24</v>
      </c>
      <c r="H17" s="53" t="s">
        <v>12</v>
      </c>
      <c r="I17" s="44" t="s">
        <v>8</v>
      </c>
      <c r="J17" s="44" t="s">
        <v>9</v>
      </c>
      <c r="K17" s="44" t="s">
        <v>10</v>
      </c>
      <c r="L17" s="44" t="s">
        <v>6</v>
      </c>
      <c r="M17" s="49" t="s">
        <v>7</v>
      </c>
    </row>
    <row r="18" spans="1:13" s="2" customFormat="1" x14ac:dyDescent="0.25">
      <c r="A18" s="44"/>
      <c r="B18" s="45"/>
      <c r="C18" s="6" t="s">
        <v>3</v>
      </c>
      <c r="D18" s="6" t="s">
        <v>4</v>
      </c>
      <c r="E18" s="4" t="s">
        <v>5</v>
      </c>
      <c r="F18" s="4" t="s">
        <v>5</v>
      </c>
      <c r="G18" s="4" t="s">
        <v>5</v>
      </c>
      <c r="H18" s="54"/>
      <c r="I18" s="44"/>
      <c r="J18" s="44"/>
      <c r="K18" s="44"/>
      <c r="L18" s="44"/>
      <c r="M18" s="49"/>
    </row>
    <row r="19" spans="1:13" s="20" customFormat="1" ht="30" x14ac:dyDescent="0.25">
      <c r="A19" s="22">
        <v>1</v>
      </c>
      <c r="B19" s="24" t="s">
        <v>27</v>
      </c>
      <c r="C19" s="23" t="s">
        <v>26</v>
      </c>
      <c r="D19" s="19">
        <v>12</v>
      </c>
      <c r="E19" s="8">
        <v>14733.33</v>
      </c>
      <c r="F19" s="21">
        <v>17700</v>
      </c>
      <c r="G19" s="21">
        <v>14500</v>
      </c>
      <c r="H19" s="21">
        <f>ROUND(AVERAGE(E19:G19),2)</f>
        <v>15644.44</v>
      </c>
      <c r="I19" s="18">
        <f t="shared" ref="I19:I20" si="0">COUNT(E19:G19)</f>
        <v>3</v>
      </c>
      <c r="J19" s="18">
        <f t="shared" ref="J19:J20" si="1">STDEV(E19:G19)</f>
        <v>1783.983079973948</v>
      </c>
      <c r="K19" s="18">
        <f t="shared" ref="K19:K20" si="2">J19/H19*100</f>
        <v>11.403304176908524</v>
      </c>
      <c r="L19" s="18" t="str">
        <f t="shared" ref="L19:L20" si="3">IF(K19&lt;33,"ОДНОРОДНЫЕ","НЕОДНОРОДНЫЕ")</f>
        <v>ОДНОРОДНЫЕ</v>
      </c>
      <c r="M19" s="21">
        <f t="shared" ref="M19:M20" si="4">D19*H19</f>
        <v>187733.28</v>
      </c>
    </row>
    <row r="20" spans="1:13" s="20" customFormat="1" ht="30" x14ac:dyDescent="0.25">
      <c r="A20" s="22">
        <v>2</v>
      </c>
      <c r="B20" s="24" t="s">
        <v>28</v>
      </c>
      <c r="C20" s="23" t="s">
        <v>26</v>
      </c>
      <c r="D20" s="19">
        <v>12</v>
      </c>
      <c r="E20" s="8">
        <v>3986.81</v>
      </c>
      <c r="F20" s="21">
        <v>5000</v>
      </c>
      <c r="G20" s="29">
        <v>3960</v>
      </c>
      <c r="H20" s="39">
        <f t="shared" ref="H20:H35" si="5">ROUND(AVERAGE(E20:G20),2)</f>
        <v>4315.6000000000004</v>
      </c>
      <c r="I20" s="18">
        <f t="shared" si="0"/>
        <v>3</v>
      </c>
      <c r="J20" s="18">
        <f t="shared" si="1"/>
        <v>592.85646832377006</v>
      </c>
      <c r="K20" s="18">
        <f t="shared" si="2"/>
        <v>13.737521279167902</v>
      </c>
      <c r="L20" s="18" t="str">
        <f t="shared" si="3"/>
        <v>ОДНОРОДНЫЕ</v>
      </c>
      <c r="M20" s="21">
        <f t="shared" si="4"/>
        <v>51787.200000000004</v>
      </c>
    </row>
    <row r="21" spans="1:13" s="16" customFormat="1" ht="30" x14ac:dyDescent="0.25">
      <c r="A21" s="28">
        <v>3</v>
      </c>
      <c r="B21" s="24" t="s">
        <v>29</v>
      </c>
      <c r="C21" s="23" t="s">
        <v>26</v>
      </c>
      <c r="D21" s="7">
        <v>12</v>
      </c>
      <c r="E21" s="8">
        <v>6019.86</v>
      </c>
      <c r="F21" s="17">
        <v>7500</v>
      </c>
      <c r="G21" s="17">
        <f>170*33</f>
        <v>5610</v>
      </c>
      <c r="H21" s="39">
        <f t="shared" si="5"/>
        <v>6376.62</v>
      </c>
      <c r="I21" s="15">
        <f>COUNT(E21:G21)</f>
        <v>3</v>
      </c>
      <c r="J21" s="15">
        <f>STDEV(E21:G21)</f>
        <v>994.22496106263486</v>
      </c>
      <c r="K21" s="15">
        <f>J21/H21*100</f>
        <v>15.591723531630155</v>
      </c>
      <c r="L21" s="15" t="str">
        <f t="shared" ref="L21" si="6">IF(K21&lt;33,"ОДНОРОДНЫЕ","НЕОДНОРОДНЫЕ")</f>
        <v>ОДНОРОДНЫЕ</v>
      </c>
      <c r="M21" s="17">
        <f>D21*H21</f>
        <v>76519.44</v>
      </c>
    </row>
    <row r="22" spans="1:13" s="26" customFormat="1" ht="60" x14ac:dyDescent="0.25">
      <c r="A22" s="28">
        <v>4</v>
      </c>
      <c r="B22" s="36" t="s">
        <v>46</v>
      </c>
      <c r="C22" s="23" t="s">
        <v>26</v>
      </c>
      <c r="D22" s="7">
        <v>12</v>
      </c>
      <c r="E22" s="27">
        <v>6758</v>
      </c>
      <c r="F22" s="27">
        <v>7750</v>
      </c>
      <c r="G22" s="27">
        <v>7130</v>
      </c>
      <c r="H22" s="39">
        <f t="shared" si="5"/>
        <v>7212.67</v>
      </c>
      <c r="I22" s="25">
        <f t="shared" ref="I22:I35" si="7">COUNT(E22:G22)</f>
        <v>3</v>
      </c>
      <c r="J22" s="25">
        <f t="shared" ref="J22:J35" si="8">STDEV(E22:G22)</f>
        <v>501.14003365659516</v>
      </c>
      <c r="K22" s="25">
        <f t="shared" ref="K22:K35" si="9">J22/H22*100</f>
        <v>6.9480516044210416</v>
      </c>
      <c r="L22" s="25" t="str">
        <f t="shared" ref="L22:L35" si="10">IF(K22&lt;33,"ОДНОРОДНЫЕ","НЕОДНОРОДНЫЕ")</f>
        <v>ОДНОРОДНЫЕ</v>
      </c>
      <c r="M22" s="27">
        <f t="shared" ref="M22:M35" si="11">D22*H22</f>
        <v>86552.040000000008</v>
      </c>
    </row>
    <row r="23" spans="1:13" s="26" customFormat="1" ht="60" x14ac:dyDescent="0.25">
      <c r="A23" s="28">
        <v>5</v>
      </c>
      <c r="B23" s="36" t="s">
        <v>47</v>
      </c>
      <c r="C23" s="23" t="s">
        <v>26</v>
      </c>
      <c r="D23" s="7">
        <v>12</v>
      </c>
      <c r="E23" s="27">
        <v>144</v>
      </c>
      <c r="F23" s="27">
        <v>170</v>
      </c>
      <c r="G23" s="27">
        <v>160</v>
      </c>
      <c r="H23" s="39">
        <f t="shared" si="5"/>
        <v>158</v>
      </c>
      <c r="I23" s="25">
        <f t="shared" si="7"/>
        <v>3</v>
      </c>
      <c r="J23" s="25">
        <f t="shared" si="8"/>
        <v>13.114877048604001</v>
      </c>
      <c r="K23" s="25">
        <f t="shared" si="9"/>
        <v>8.3005550940531645</v>
      </c>
      <c r="L23" s="25" t="str">
        <f t="shared" si="10"/>
        <v>ОДНОРОДНЫЕ</v>
      </c>
      <c r="M23" s="27">
        <f t="shared" si="11"/>
        <v>1896</v>
      </c>
    </row>
    <row r="24" spans="1:13" s="26" customFormat="1" ht="60" x14ac:dyDescent="0.25">
      <c r="A24" s="28">
        <v>6</v>
      </c>
      <c r="B24" s="36" t="s">
        <v>48</v>
      </c>
      <c r="C24" s="23" t="s">
        <v>26</v>
      </c>
      <c r="D24" s="7">
        <v>12</v>
      </c>
      <c r="E24" s="27">
        <v>16530</v>
      </c>
      <c r="F24" s="27">
        <v>17765</v>
      </c>
      <c r="G24" s="27">
        <v>16150</v>
      </c>
      <c r="H24" s="39">
        <f t="shared" si="5"/>
        <v>16815</v>
      </c>
      <c r="I24" s="25">
        <f t="shared" si="7"/>
        <v>3</v>
      </c>
      <c r="J24" s="25">
        <f t="shared" si="8"/>
        <v>844.3784696449809</v>
      </c>
      <c r="K24" s="25">
        <f t="shared" si="9"/>
        <v>5.0215787668449652</v>
      </c>
      <c r="L24" s="25" t="str">
        <f t="shared" si="10"/>
        <v>ОДНОРОДНЫЕ</v>
      </c>
      <c r="M24" s="27">
        <f t="shared" si="11"/>
        <v>201780</v>
      </c>
    </row>
    <row r="25" spans="1:13" s="26" customFormat="1" ht="105" x14ac:dyDescent="0.25">
      <c r="A25" s="28">
        <v>7</v>
      </c>
      <c r="B25" s="33" t="s">
        <v>34</v>
      </c>
      <c r="C25" s="25" t="s">
        <v>26</v>
      </c>
      <c r="D25" s="7">
        <v>12</v>
      </c>
      <c r="E25" s="27">
        <v>156</v>
      </c>
      <c r="F25" s="39">
        <v>180</v>
      </c>
      <c r="G25" s="32">
        <v>160</v>
      </c>
      <c r="H25" s="39">
        <f t="shared" si="5"/>
        <v>165.33</v>
      </c>
      <c r="I25" s="25">
        <f t="shared" si="7"/>
        <v>3</v>
      </c>
      <c r="J25" s="25">
        <f t="shared" si="8"/>
        <v>12.858201014657274</v>
      </c>
      <c r="K25" s="25">
        <f t="shared" si="9"/>
        <v>7.7772945107707452</v>
      </c>
      <c r="L25" s="25" t="str">
        <f t="shared" si="10"/>
        <v>ОДНОРОДНЫЕ</v>
      </c>
      <c r="M25" s="27">
        <f t="shared" si="11"/>
        <v>1983.96</v>
      </c>
    </row>
    <row r="26" spans="1:13" s="38" customFormat="1" ht="30" x14ac:dyDescent="0.25">
      <c r="A26" s="40">
        <v>8</v>
      </c>
      <c r="B26" s="34" t="s">
        <v>39</v>
      </c>
      <c r="C26" s="37" t="s">
        <v>26</v>
      </c>
      <c r="D26" s="37">
        <v>12</v>
      </c>
      <c r="E26" s="39">
        <v>150</v>
      </c>
      <c r="F26" s="39">
        <v>170</v>
      </c>
      <c r="G26" s="39">
        <v>200</v>
      </c>
      <c r="H26" s="39">
        <f t="shared" si="5"/>
        <v>173.33</v>
      </c>
      <c r="I26" s="37">
        <f t="shared" si="7"/>
        <v>3</v>
      </c>
      <c r="J26" s="37">
        <f t="shared" si="8"/>
        <v>25.16611478423588</v>
      </c>
      <c r="K26" s="37">
        <f t="shared" si="9"/>
        <v>14.519191590743599</v>
      </c>
      <c r="L26" s="37" t="str">
        <f t="shared" si="10"/>
        <v>ОДНОРОДНЫЕ</v>
      </c>
      <c r="M26" s="39">
        <f t="shared" si="11"/>
        <v>2079.96</v>
      </c>
    </row>
    <row r="27" spans="1:13" s="26" customFormat="1" ht="45" x14ac:dyDescent="0.25">
      <c r="A27" s="28">
        <v>9</v>
      </c>
      <c r="B27" s="24" t="s">
        <v>30</v>
      </c>
      <c r="C27" s="25" t="s">
        <v>26</v>
      </c>
      <c r="D27" s="7">
        <v>12</v>
      </c>
      <c r="E27" s="27">
        <v>4068</v>
      </c>
      <c r="F27" s="39">
        <v>4500</v>
      </c>
      <c r="G27" s="27">
        <v>4500</v>
      </c>
      <c r="H27" s="39">
        <f t="shared" si="5"/>
        <v>4356</v>
      </c>
      <c r="I27" s="25">
        <f t="shared" si="7"/>
        <v>3</v>
      </c>
      <c r="J27" s="25">
        <f t="shared" si="8"/>
        <v>249.41531628991834</v>
      </c>
      <c r="K27" s="25">
        <f t="shared" si="9"/>
        <v>5.7257877936161234</v>
      </c>
      <c r="L27" s="25" t="str">
        <f t="shared" si="10"/>
        <v>ОДНОРОДНЫЕ</v>
      </c>
      <c r="M27" s="27">
        <f t="shared" si="11"/>
        <v>52272</v>
      </c>
    </row>
    <row r="28" spans="1:13" s="26" customFormat="1" ht="60" x14ac:dyDescent="0.25">
      <c r="A28" s="28">
        <v>10</v>
      </c>
      <c r="B28" s="24" t="s">
        <v>32</v>
      </c>
      <c r="C28" s="25" t="s">
        <v>26</v>
      </c>
      <c r="D28" s="7">
        <v>12</v>
      </c>
      <c r="E28" s="27">
        <v>200</v>
      </c>
      <c r="F28" s="39">
        <v>270</v>
      </c>
      <c r="G28" s="27">
        <v>250</v>
      </c>
      <c r="H28" s="39">
        <f t="shared" si="5"/>
        <v>240</v>
      </c>
      <c r="I28" s="25">
        <f t="shared" si="7"/>
        <v>3</v>
      </c>
      <c r="J28" s="25">
        <f t="shared" si="8"/>
        <v>36.055512754639892</v>
      </c>
      <c r="K28" s="25">
        <f t="shared" si="9"/>
        <v>15.023130314433288</v>
      </c>
      <c r="L28" s="25" t="str">
        <f t="shared" si="10"/>
        <v>ОДНОРОДНЫЕ</v>
      </c>
      <c r="M28" s="27">
        <f t="shared" si="11"/>
        <v>2880</v>
      </c>
    </row>
    <row r="29" spans="1:13" s="26" customFormat="1" ht="30" x14ac:dyDescent="0.25">
      <c r="A29" s="28">
        <v>11</v>
      </c>
      <c r="B29" s="24" t="s">
        <v>31</v>
      </c>
      <c r="C29" s="25" t="s">
        <v>26</v>
      </c>
      <c r="D29" s="7">
        <v>12</v>
      </c>
      <c r="E29" s="27">
        <v>495</v>
      </c>
      <c r="F29" s="39">
        <v>600</v>
      </c>
      <c r="G29" s="27">
        <v>600</v>
      </c>
      <c r="H29" s="39">
        <f t="shared" si="5"/>
        <v>565</v>
      </c>
      <c r="I29" s="25">
        <f t="shared" si="7"/>
        <v>3</v>
      </c>
      <c r="J29" s="25">
        <f t="shared" si="8"/>
        <v>60.621778264910702</v>
      </c>
      <c r="K29" s="25">
        <f t="shared" si="9"/>
        <v>10.729518276975346</v>
      </c>
      <c r="L29" s="25" t="str">
        <f t="shared" si="10"/>
        <v>ОДНОРОДНЫЕ</v>
      </c>
      <c r="M29" s="27">
        <f t="shared" si="11"/>
        <v>6780</v>
      </c>
    </row>
    <row r="30" spans="1:13" s="26" customFormat="1" ht="45" x14ac:dyDescent="0.25">
      <c r="A30" s="28">
        <v>12</v>
      </c>
      <c r="B30" s="33" t="s">
        <v>33</v>
      </c>
      <c r="C30" s="25" t="s">
        <v>26</v>
      </c>
      <c r="D30" s="7">
        <v>12</v>
      </c>
      <c r="E30" s="27">
        <v>950</v>
      </c>
      <c r="F30" s="39">
        <v>1100</v>
      </c>
      <c r="G30" s="29">
        <v>1100</v>
      </c>
      <c r="H30" s="39">
        <f t="shared" si="5"/>
        <v>1050</v>
      </c>
      <c r="I30" s="25">
        <f t="shared" si="7"/>
        <v>3</v>
      </c>
      <c r="J30" s="25">
        <f t="shared" si="8"/>
        <v>86.602540378443862</v>
      </c>
      <c r="K30" s="25">
        <f t="shared" si="9"/>
        <v>8.2478609884232252</v>
      </c>
      <c r="L30" s="25" t="str">
        <f t="shared" si="10"/>
        <v>ОДНОРОДНЫЕ</v>
      </c>
      <c r="M30" s="27">
        <f t="shared" si="11"/>
        <v>12600</v>
      </c>
    </row>
    <row r="31" spans="1:13" s="26" customFormat="1" ht="45" x14ac:dyDescent="0.25">
      <c r="A31" s="28">
        <v>13</v>
      </c>
      <c r="B31" s="33" t="s">
        <v>38</v>
      </c>
      <c r="C31" s="23" t="s">
        <v>26</v>
      </c>
      <c r="D31" s="7">
        <v>12</v>
      </c>
      <c r="E31" s="27">
        <v>650</v>
      </c>
      <c r="F31" s="39">
        <v>1100</v>
      </c>
      <c r="G31" s="29">
        <v>700</v>
      </c>
      <c r="H31" s="39">
        <f t="shared" si="5"/>
        <v>816.67</v>
      </c>
      <c r="I31" s="25">
        <f t="shared" si="7"/>
        <v>3</v>
      </c>
      <c r="J31" s="25">
        <f t="shared" si="8"/>
        <v>246.64414311581245</v>
      </c>
      <c r="K31" s="25">
        <f t="shared" si="9"/>
        <v>30.201200376628563</v>
      </c>
      <c r="L31" s="25" t="str">
        <f t="shared" si="10"/>
        <v>ОДНОРОДНЫЕ</v>
      </c>
      <c r="M31" s="27">
        <f t="shared" si="11"/>
        <v>9800.0399999999991</v>
      </c>
    </row>
    <row r="32" spans="1:13" s="38" customFormat="1" ht="30" x14ac:dyDescent="0.25">
      <c r="A32" s="40">
        <v>14</v>
      </c>
      <c r="B32" s="36" t="s">
        <v>42</v>
      </c>
      <c r="C32" s="23" t="s">
        <v>40</v>
      </c>
      <c r="D32" s="43">
        <v>1350</v>
      </c>
      <c r="E32" s="39">
        <v>3.5</v>
      </c>
      <c r="F32" s="39">
        <v>3.6</v>
      </c>
      <c r="G32" s="39">
        <v>3.5</v>
      </c>
      <c r="H32" s="39">
        <f t="shared" si="5"/>
        <v>3.53</v>
      </c>
      <c r="I32" s="37">
        <f t="shared" si="7"/>
        <v>3</v>
      </c>
      <c r="J32" s="37">
        <f t="shared" si="8"/>
        <v>5.773502691896263E-2</v>
      </c>
      <c r="K32" s="37">
        <f t="shared" si="9"/>
        <v>1.6355531705088564</v>
      </c>
      <c r="L32" s="37" t="str">
        <f t="shared" si="10"/>
        <v>ОДНОРОДНЫЕ</v>
      </c>
      <c r="M32" s="39">
        <f t="shared" si="11"/>
        <v>4765.5</v>
      </c>
    </row>
    <row r="33" spans="1:15" s="38" customFormat="1" ht="45" x14ac:dyDescent="0.25">
      <c r="A33" s="40">
        <v>15</v>
      </c>
      <c r="B33" s="36" t="s">
        <v>41</v>
      </c>
      <c r="C33" s="23" t="s">
        <v>40</v>
      </c>
      <c r="D33" s="43">
        <v>53000</v>
      </c>
      <c r="E33" s="39">
        <v>2.2000000000000002</v>
      </c>
      <c r="F33" s="39">
        <v>2.5</v>
      </c>
      <c r="G33" s="39">
        <v>2.2999999999999998</v>
      </c>
      <c r="H33" s="39">
        <f t="shared" si="5"/>
        <v>2.33</v>
      </c>
      <c r="I33" s="37">
        <f t="shared" si="7"/>
        <v>3</v>
      </c>
      <c r="J33" s="37">
        <f t="shared" si="8"/>
        <v>0.15275252316519461</v>
      </c>
      <c r="K33" s="37">
        <f t="shared" si="9"/>
        <v>6.5559022817680086</v>
      </c>
      <c r="L33" s="37" t="str">
        <f t="shared" si="10"/>
        <v>ОДНОРОДНЫЕ</v>
      </c>
      <c r="M33" s="39">
        <f t="shared" si="11"/>
        <v>123490</v>
      </c>
      <c r="O33" s="41"/>
    </row>
    <row r="34" spans="1:15" s="38" customFormat="1" ht="30" x14ac:dyDescent="0.25">
      <c r="A34" s="40">
        <v>16</v>
      </c>
      <c r="B34" s="36" t="s">
        <v>43</v>
      </c>
      <c r="C34" s="23" t="s">
        <v>40</v>
      </c>
      <c r="D34" s="43">
        <v>120</v>
      </c>
      <c r="E34" s="39">
        <v>3.3</v>
      </c>
      <c r="F34" s="39">
        <v>3.5</v>
      </c>
      <c r="G34" s="39">
        <v>3.67</v>
      </c>
      <c r="H34" s="39">
        <f t="shared" si="5"/>
        <v>3.49</v>
      </c>
      <c r="I34" s="37">
        <f t="shared" si="7"/>
        <v>3</v>
      </c>
      <c r="J34" s="37">
        <f t="shared" si="8"/>
        <v>0.18520259177452142</v>
      </c>
      <c r="K34" s="37">
        <f t="shared" si="9"/>
        <v>5.3066645207599263</v>
      </c>
      <c r="L34" s="37" t="str">
        <f t="shared" si="10"/>
        <v>ОДНОРОДНЫЕ</v>
      </c>
      <c r="M34" s="39">
        <f t="shared" si="11"/>
        <v>418.8</v>
      </c>
      <c r="O34" s="41"/>
    </row>
    <row r="35" spans="1:15" s="38" customFormat="1" ht="30" x14ac:dyDescent="0.25">
      <c r="A35" s="40">
        <v>17</v>
      </c>
      <c r="B35" s="36" t="s">
        <v>44</v>
      </c>
      <c r="C35" s="23" t="s">
        <v>40</v>
      </c>
      <c r="D35" s="43">
        <v>16800</v>
      </c>
      <c r="E35" s="39">
        <v>0.32</v>
      </c>
      <c r="F35" s="39">
        <v>0.35</v>
      </c>
      <c r="G35" s="39">
        <v>0.33</v>
      </c>
      <c r="H35" s="39">
        <f t="shared" si="5"/>
        <v>0.33</v>
      </c>
      <c r="I35" s="37">
        <f t="shared" si="7"/>
        <v>3</v>
      </c>
      <c r="J35" s="37">
        <f t="shared" si="8"/>
        <v>1.5275252316519449E-2</v>
      </c>
      <c r="K35" s="37">
        <f t="shared" si="9"/>
        <v>4.6288643383392269</v>
      </c>
      <c r="L35" s="37" t="str">
        <f t="shared" si="10"/>
        <v>ОДНОРОДНЫЕ</v>
      </c>
      <c r="M35" s="39">
        <f t="shared" si="11"/>
        <v>5544</v>
      </c>
      <c r="O35" s="41"/>
    </row>
    <row r="36" spans="1:15" s="2" customFormat="1" x14ac:dyDescent="0.25">
      <c r="A36" s="5"/>
      <c r="B36" s="9" t="s">
        <v>18</v>
      </c>
      <c r="C36" s="7"/>
      <c r="D36" s="10"/>
      <c r="E36" s="4">
        <f>SUMPRODUCT($D$19:$D$35,E19:E35)</f>
        <v>785189</v>
      </c>
      <c r="F36" s="35">
        <f t="shared" ref="F36:G36" si="12">SUMPRODUCT($D$19:$D$35,F19:F35)</f>
        <v>909320</v>
      </c>
      <c r="G36" s="35">
        <f t="shared" si="12"/>
        <v>792849.4</v>
      </c>
      <c r="H36" s="4"/>
      <c r="I36" s="5"/>
      <c r="J36" s="5"/>
      <c r="K36" s="5"/>
      <c r="L36" s="5"/>
      <c r="M36" s="14"/>
      <c r="O36" s="38"/>
    </row>
    <row r="38" spans="1:15" x14ac:dyDescent="0.25">
      <c r="A38" s="48" t="s">
        <v>19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  <row r="39" spans="1:15" ht="31.5" customHeight="1" x14ac:dyDescent="0.25">
      <c r="A39" s="48" t="s">
        <v>17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</row>
    <row r="40" spans="1:15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5" s="30" customFormat="1" ht="33.75" customHeight="1" x14ac:dyDescent="0.25">
      <c r="A41" s="46" t="s">
        <v>49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</row>
  </sheetData>
  <mergeCells count="16">
    <mergeCell ref="B17:B18"/>
    <mergeCell ref="C17:D17"/>
    <mergeCell ref="A41:M41"/>
    <mergeCell ref="J11:K11"/>
    <mergeCell ref="B13:L13"/>
    <mergeCell ref="A38:M38"/>
    <mergeCell ref="A39:M39"/>
    <mergeCell ref="M17:M18"/>
    <mergeCell ref="A16:B16"/>
    <mergeCell ref="C16:D16"/>
    <mergeCell ref="H17:H18"/>
    <mergeCell ref="I17:I18"/>
    <mergeCell ref="J17:J18"/>
    <mergeCell ref="K17:K18"/>
    <mergeCell ref="L17:L18"/>
    <mergeCell ref="A17:A18"/>
  </mergeCells>
  <conditionalFormatting sqref="L19:L36">
    <cfRule type="containsText" dxfId="5" priority="82" operator="containsText" text="НЕ">
      <formula>NOT(ISERROR(SEARCH("НЕ",L19)))</formula>
    </cfRule>
    <cfRule type="containsText" dxfId="4" priority="83" operator="containsText" text="ОДНОРОДНЫЕ">
      <formula>NOT(ISERROR(SEARCH("ОДНОРОДНЫЕ",L19)))</formula>
    </cfRule>
    <cfRule type="containsText" dxfId="3" priority="84" operator="containsText" text="НЕОДНОРОДНЫЕ">
      <formula>NOT(ISERROR(SEARCH("НЕОДНОРОДНЫЕ",L19)))</formula>
    </cfRule>
  </conditionalFormatting>
  <conditionalFormatting sqref="L19:L36">
    <cfRule type="containsText" dxfId="2" priority="79" operator="containsText" text="НЕОДНОРОДНЫЕ">
      <formula>NOT(ISERROR(SEARCH("НЕОДНОРОДНЫЕ",L19)))</formula>
    </cfRule>
    <cfRule type="containsText" dxfId="1" priority="80" operator="containsText" text="ОДНОРОДНЫЕ">
      <formula>NOT(ISERROR(SEARCH("ОДНОРОДНЫЕ",L19)))</formula>
    </cfRule>
    <cfRule type="containsText" dxfId="0" priority="81" operator="containsText" text="НЕОДНОРОДНЫЕ">
      <formula>NOT(ISERROR(SEARCH("НЕОДНОРОДНЫЕ",L19)))</formula>
    </cfRule>
  </conditionalFormatting>
  <pageMargins left="0.31496062992125984" right="0.19685039370078741" top="0.35433070866141736" bottom="0.35433070866141736" header="0.11811023622047245" footer="0.11811023622047245"/>
  <pageSetup paperSize="9" scale="7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2024-11-29T02:57:16Z</dcterms:modified>
</cp:coreProperties>
</file>