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1" i="1" l="1"/>
  <c r="O21" i="1" s="1"/>
  <c r="H22" i="1" l="1"/>
  <c r="I22" i="1" l="1"/>
  <c r="L21" i="1" l="1"/>
  <c r="K21" i="1"/>
  <c r="M21" i="1" l="1"/>
  <c r="N21" i="1" s="1"/>
  <c r="O22" i="1"/>
  <c r="C18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<sst xmlns="http://schemas.openxmlformats.org/spreadsheetml/2006/main" count="43" uniqueCount="39">
  <si>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</si>
  <si>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</si>
  <si>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</si>
  <si>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</si>
  <si>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</si>
  <si>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</si>
  <si>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</si>
  <si>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</si>
  <si>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</si>
  <si>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</si>
  <si>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</si>
  <si>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</si>
  <si>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</si>
  <si>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</si>
  <si>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</si>
  <si>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</si>
  <si>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</si>
  <si>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</si>
  <si>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</si>
  <si>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</si>
  <si>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</si>
  <si>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</si>
  <si>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</si>
  <si>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</si>
  <si>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</si>
  <si>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</si>
  <si>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</si>
  <si>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</si>
  <si>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</si>
  <si>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</si>
  <si>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</si>
  <si>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Оказание услуг по техническому обслуживанию лабораторного оборудования</t>
  </si>
  <si>
    <t>№ 012-24</t>
  </si>
  <si>
    <t>`</t>
  </si>
  <si>
    <t>КП вх. 142 от 22.01.2024</t>
  </si>
  <si>
    <t>КП вх. 135 от 22.01.2024</t>
  </si>
  <si>
    <t>КП вх. 126 от 22.01.2024</t>
  </si>
  <si>
    <t>Начальная (максимальная) цена договора устанавливается в размере 969460 руб. (девятьсот шестьдесят девять тысяч четыреста шестьдесят рублей 00 копеек)</t>
  </si>
  <si>
    <t>на оказание услуг по техническому обслуживанию лабораторного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</si>
</sst>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="85" zoomScaleNormal="85" zoomScalePageLayoutView="70" workbookViewId="0">
      <selection activeCell="G30" sqref="G30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5.5703125" style="3" customWidth="1"/>
    <col min="8" max="8" width="16.285156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38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28" t="s">
        <v>32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3" t="s">
        <v>17</v>
      </c>
      <c r="M13" s="33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3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7" t="s">
        <v>11</v>
      </c>
      <c r="B18" s="38"/>
      <c r="C18" s="39">
        <f>O22</f>
        <v>969460</v>
      </c>
      <c r="D18" s="38"/>
      <c r="E18" s="27" t="s">
        <v>34</v>
      </c>
      <c r="F18" s="27" t="s">
        <v>35</v>
      </c>
      <c r="G18" s="27" t="s">
        <v>36</v>
      </c>
      <c r="H18" s="27"/>
      <c r="I18" s="13"/>
      <c r="J18" s="13"/>
      <c r="K18" s="14"/>
      <c r="L18" s="14"/>
      <c r="M18" s="14"/>
      <c r="N18" s="14"/>
      <c r="O18" s="13"/>
    </row>
    <row r="19" spans="1:18" s="6" customFormat="1" ht="30" customHeight="1" x14ac:dyDescent="0.25">
      <c r="A19" s="42" t="s">
        <v>0</v>
      </c>
      <c r="B19" s="42" t="s">
        <v>1</v>
      </c>
      <c r="C19" s="42" t="s">
        <v>2</v>
      </c>
      <c r="D19" s="42"/>
      <c r="E19" s="13" t="s">
        <v>26</v>
      </c>
      <c r="F19" s="13" t="s">
        <v>27</v>
      </c>
      <c r="G19" s="13" t="s">
        <v>28</v>
      </c>
      <c r="H19" s="13" t="s">
        <v>29</v>
      </c>
      <c r="I19" s="13" t="s">
        <v>30</v>
      </c>
      <c r="J19" s="40" t="s">
        <v>12</v>
      </c>
      <c r="K19" s="42" t="s">
        <v>8</v>
      </c>
      <c r="L19" s="42" t="s">
        <v>9</v>
      </c>
      <c r="M19" s="42" t="s">
        <v>10</v>
      </c>
      <c r="N19" s="42" t="s">
        <v>6</v>
      </c>
      <c r="O19" s="36" t="s">
        <v>7</v>
      </c>
    </row>
    <row r="20" spans="1:18" s="6" customFormat="1" x14ac:dyDescent="0.25">
      <c r="A20" s="43"/>
      <c r="B20" s="43"/>
      <c r="C20" s="15" t="s">
        <v>3</v>
      </c>
      <c r="D20" s="15" t="s">
        <v>4</v>
      </c>
      <c r="E20" s="13" t="s">
        <v>5</v>
      </c>
      <c r="F20" s="13" t="s">
        <v>5</v>
      </c>
      <c r="G20" s="13" t="s">
        <v>5</v>
      </c>
      <c r="H20" s="13" t="s">
        <v>5</v>
      </c>
      <c r="I20" s="13" t="s">
        <v>5</v>
      </c>
      <c r="J20" s="41"/>
      <c r="K20" s="42"/>
      <c r="L20" s="42"/>
      <c r="M20" s="42"/>
      <c r="N20" s="42"/>
      <c r="O20" s="36"/>
    </row>
    <row r="21" spans="1:18" s="6" customFormat="1" ht="75" x14ac:dyDescent="0.25">
      <c r="A21" s="16">
        <v>1</v>
      </c>
      <c r="B21" s="23" t="s">
        <v>31</v>
      </c>
      <c r="C21" s="24" t="s">
        <v>25</v>
      </c>
      <c r="D21" s="25">
        <v>12</v>
      </c>
      <c r="E21" s="26">
        <v>71600</v>
      </c>
      <c r="F21" s="29">
        <v>87869</v>
      </c>
      <c r="G21" s="29">
        <v>82896</v>
      </c>
      <c r="H21" s="13"/>
      <c r="I21" s="13"/>
      <c r="J21" s="13">
        <f>AVERAGE(E21:I21)</f>
        <v>80788.333333333328</v>
      </c>
      <c r="K21" s="14">
        <f>COUNT(E21:I21)</f>
        <v>3</v>
      </c>
      <c r="L21" s="14">
        <f>STDEV(E21:I21)</f>
        <v>8336.7730167813334</v>
      </c>
      <c r="M21" s="14">
        <f t="shared" ref="M21" si="0">L21/J21*100</f>
        <v>10.319278381921484</v>
      </c>
      <c r="N21" s="14" t="str">
        <f t="shared" ref="N21" si="1">IF(M21&lt;33,"ОДНОРОДНЫЕ","НЕОДНОРОДНЫЕ")</f>
        <v>ОДНОРОДНЫЕ</v>
      </c>
      <c r="O21" s="13">
        <f>D21*J21</f>
        <v>969460</v>
      </c>
    </row>
    <row r="22" spans="1:18" s="6" customFormat="1" x14ac:dyDescent="0.25">
      <c r="A22" s="16"/>
      <c r="B22" s="17"/>
      <c r="C22" s="21"/>
      <c r="D22" s="22"/>
      <c r="E22" s="13">
        <f>$D$21*E21</f>
        <v>859200</v>
      </c>
      <c r="F22" s="19">
        <f>$D$21*F21</f>
        <v>1054428</v>
      </c>
      <c r="G22" s="19">
        <f>$D$21*G21</f>
        <v>994752</v>
      </c>
      <c r="H22" s="19">
        <f>$D$21*H21</f>
        <v>0</v>
      </c>
      <c r="I22" s="19">
        <f t="shared" ref="I22" si="2">$D$21*I21</f>
        <v>0</v>
      </c>
      <c r="J22" s="13"/>
      <c r="K22" s="14"/>
      <c r="L22" s="14"/>
      <c r="M22" s="14"/>
      <c r="N22" s="14"/>
      <c r="O22" s="13">
        <f>SUM(O21:O21)</f>
        <v>969460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x14ac:dyDescent="0.25">
      <c r="A24" s="34" t="s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Q24" s="18"/>
      <c r="R24" s="20"/>
    </row>
    <row r="25" spans="1:18" s="10" customFormat="1" ht="27.75" customHeight="1" x14ac:dyDescent="0.25">
      <c r="A25" s="35" t="s">
        <v>19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8" s="31" customFormat="1" ht="14.25" x14ac:dyDescent="0.25">
      <c r="A26" s="32" t="s">
        <v>37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0"/>
      <c r="Q26" s="30"/>
    </row>
    <row r="32" spans="1:18" x14ac:dyDescent="0.25">
      <c r="K32" s="44"/>
    </row>
    <row r="33" spans="6:6" x14ac:dyDescent="0.25">
      <c r="F33" s="3" t="s">
        <v>33</v>
      </c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2024-01-22T12:16:23Z</dcterms:modified>
</cp:coreProperties>
</file>