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5" i="1" l="1"/>
  <c r="F25" i="1" l="1"/>
  <c r="E25" i="1"/>
  <c r="C17" i="1"/>
  <c r="J23" i="1" l="1"/>
  <c r="K23" i="1"/>
  <c r="L23" i="1"/>
  <c r="J24" i="1"/>
  <c r="K24" i="1"/>
  <c r="L24" i="1"/>
  <c r="L22" i="1"/>
  <c r="K22" i="1"/>
  <c r="L21" i="1"/>
  <c r="K21" i="1"/>
  <c r="L20" i="1"/>
  <c r="K20" i="1"/>
  <c r="J22" i="1"/>
  <c r="J21" i="1"/>
  <c r="J20" i="1"/>
  <c r="O24" i="1" l="1"/>
  <c r="O22" i="1"/>
  <c r="O21" i="1"/>
  <c r="O23" i="1"/>
  <c r="M24" i="1"/>
  <c r="N24" i="1" s="1"/>
  <c r="M23" i="1"/>
  <c r="N23" i="1" s="1"/>
  <c r="M20" i="1"/>
  <c r="N20" i="1" s="1"/>
  <c r="M22" i="1"/>
  <c r="N22" i="1" s="1"/>
  <c r="O20" i="1"/>
  <c r="M21" i="1"/>
  <c r="N21" i="1" s="1"/>
</calcChain>
</file>

<file path=xl/sharedStrings.xml><?xml version="1.0" encoding="utf-8"?>
<sst xmlns="http://schemas.openxmlformats.org/spreadsheetml/2006/main" count="50" uniqueCount="44">
  <si>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</si>
  <si>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</si>
  <si>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</si>
  <si>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</si>
  <si>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</si>
  <si>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</si>
  <si>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</si>
  <si>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</si>
  <si>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</si>
  <si>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</si>
  <si>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</si>
  <si>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</si>
  <si>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</si>
  <si>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</si>
  <si>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</si>
  <si>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</si>
  <si>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</si>
  <si>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</si>
  <si>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</si>
  <si>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</si>
  <si>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</si>
  <si>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</si>
  <si>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кв.м</t>
  </si>
  <si>
    <t>СДУ</t>
  </si>
  <si>
    <t>шт</t>
  </si>
  <si>
    <t>га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</si>
  <si>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</si>
  <si>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к Извещению о проведении закупки</t>
  </si>
  <si>
    <t>участниками которого могут являться только субъекты малого и среднего предпринимательства</t>
  </si>
  <si>
    <t>на оказание услуг по проведению санитарно-противоэпидемических мероприятий (дератизация, дезинсекция)</t>
  </si>
  <si>
    <t>путем запроса котировок в электронной форме,</t>
  </si>
  <si>
    <t>Приложение № 4</t>
  </si>
  <si>
    <t>Дезинсекция</t>
  </si>
  <si>
    <t>Дератизация</t>
  </si>
  <si>
    <t>Борьба с мухами</t>
  </si>
  <si>
    <t>Дератизация территории</t>
  </si>
  <si>
    <t>№ 004-24</t>
  </si>
  <si>
    <t>КП вх. 456-12/23 от 13.12.2023</t>
  </si>
  <si>
    <t>КП вх. 454-12/23 от 13.12.2023</t>
  </si>
  <si>
    <t>Источник № 1</t>
  </si>
  <si>
    <t>Источник № 2</t>
  </si>
  <si>
    <t>Источник № 3</t>
  </si>
  <si>
    <t>Исходя из имеющегося у Заказчика объёма финансового обеспечения для осуществления закупки НМЦД устанавливается в размере 1007545,12 руб. (один миллион семь тысяч пятьсот сорок пять рублей двенадцать копеек)</t>
  </si>
  <si>
    <t>КП вх. 49 от 11.01.2024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</si>
</sst>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abSelected="1" zoomScale="85" zoomScaleNormal="85" zoomScalePageLayoutView="70" workbookViewId="0">
      <selection activeCell="G26" sqref="G26"/>
    </sheetView>
  </sheetViews>
  <sheetFormatPr defaultRowHeight="15" x14ac:dyDescent="0.25"/>
  <cols>
    <col min="1" max="1" width="6.140625" style="4" bestFit="1" customWidth="1"/>
    <col min="2" max="2" width="27.28515625" style="4" customWidth="1"/>
    <col min="3" max="3" width="9.140625" style="4"/>
    <col min="4" max="4" width="11.28515625" style="4" bestFit="1" customWidth="1"/>
    <col min="5" max="7" width="17.57031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4" customWidth="1"/>
    <col min="12" max="12" width="12.5703125" style="4" customWidth="1"/>
    <col min="13" max="13" width="10.28515625" style="4" customWidth="1"/>
    <col min="14" max="14" width="20.42578125" style="4" customWidth="1"/>
    <col min="15" max="15" width="25.28515625" style="1" customWidth="1"/>
    <col min="16" max="17" width="9.140625" style="3"/>
    <col min="18" max="18" width="10.7109375" style="3" bestFit="1" customWidth="1"/>
    <col min="19" max="16384" width="9.140625" style="3"/>
  </cols>
  <sheetData>
    <row r="1" spans="2:15" x14ac:dyDescent="0.25">
      <c r="O1" s="5" t="s">
        <v>31</v>
      </c>
    </row>
    <row r="2" spans="2:15" x14ac:dyDescent="0.25">
      <c r="O2" s="5" t="s">
        <v>27</v>
      </c>
    </row>
    <row r="3" spans="2:15" x14ac:dyDescent="0.25">
      <c r="O3" s="5" t="s">
        <v>29</v>
      </c>
    </row>
    <row r="4" spans="2:15" x14ac:dyDescent="0.25">
      <c r="O4" s="5" t="s">
        <v>30</v>
      </c>
    </row>
    <row r="5" spans="2:15" x14ac:dyDescent="0.25">
      <c r="O5" s="5" t="s">
        <v>28</v>
      </c>
    </row>
    <row r="6" spans="2:15" x14ac:dyDescent="0.25">
      <c r="O6" s="5" t="s">
        <v>36</v>
      </c>
    </row>
    <row r="9" spans="2:15" x14ac:dyDescent="0.25">
      <c r="L9" s="32" t="s">
        <v>13</v>
      </c>
      <c r="M9" s="32"/>
      <c r="N9" s="32"/>
      <c r="O9" s="32"/>
    </row>
    <row r="10" spans="2:15" x14ac:dyDescent="0.25">
      <c r="L10" s="32" t="s">
        <v>18</v>
      </c>
      <c r="M10" s="32"/>
      <c r="N10" s="32"/>
      <c r="O10" s="32"/>
    </row>
    <row r="11" spans="2:15" x14ac:dyDescent="0.25">
      <c r="L11" s="32" t="s">
        <v>14</v>
      </c>
      <c r="M11" s="32"/>
      <c r="N11" s="32"/>
      <c r="O11" s="32"/>
    </row>
    <row r="13" spans="2:15" ht="28.9" customHeight="1" x14ac:dyDescent="0.25">
      <c r="L13" s="24" t="s">
        <v>17</v>
      </c>
      <c r="M13" s="24"/>
      <c r="O13" s="1" t="s">
        <v>15</v>
      </c>
    </row>
    <row r="14" spans="2:15" ht="18.75" x14ac:dyDescent="0.25">
      <c r="O14" s="2"/>
    </row>
    <row r="15" spans="2:15" ht="18.75" x14ac:dyDescent="0.25">
      <c r="B15" s="24" t="s">
        <v>16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"/>
    </row>
    <row r="17" spans="1:18" s="4" customFormat="1" ht="54" customHeight="1" x14ac:dyDescent="0.25">
      <c r="A17" s="26" t="s">
        <v>11</v>
      </c>
      <c r="B17" s="27"/>
      <c r="C17" s="28">
        <f>SUMIF(O20:O24,"&gt;0")</f>
        <v>1101049.5807999999</v>
      </c>
      <c r="D17" s="27"/>
      <c r="E17" s="16" t="s">
        <v>37</v>
      </c>
      <c r="F17" s="19" t="s">
        <v>43</v>
      </c>
      <c r="G17" s="16" t="s">
        <v>38</v>
      </c>
      <c r="H17" s="6"/>
      <c r="I17" s="6"/>
      <c r="J17" s="7"/>
      <c r="K17" s="8"/>
      <c r="L17" s="8"/>
      <c r="M17" s="8"/>
      <c r="N17" s="8"/>
      <c r="O17" s="7"/>
    </row>
    <row r="18" spans="1:18" s="4" customFormat="1" ht="30" customHeight="1" x14ac:dyDescent="0.25">
      <c r="A18" s="23" t="s">
        <v>0</v>
      </c>
      <c r="B18" s="23" t="s">
        <v>1</v>
      </c>
      <c r="C18" s="23" t="s">
        <v>2</v>
      </c>
      <c r="D18" s="23"/>
      <c r="E18" s="7" t="s">
        <v>39</v>
      </c>
      <c r="F18" s="7" t="s">
        <v>40</v>
      </c>
      <c r="G18" s="7" t="s">
        <v>41</v>
      </c>
      <c r="H18" s="7" t="s">
        <v>19</v>
      </c>
      <c r="I18" s="7" t="s">
        <v>20</v>
      </c>
      <c r="J18" s="29" t="s">
        <v>12</v>
      </c>
      <c r="K18" s="23" t="s">
        <v>8</v>
      </c>
      <c r="L18" s="23" t="s">
        <v>9</v>
      </c>
      <c r="M18" s="23" t="s">
        <v>10</v>
      </c>
      <c r="N18" s="23" t="s">
        <v>6</v>
      </c>
      <c r="O18" s="25" t="s">
        <v>7</v>
      </c>
    </row>
    <row r="19" spans="1:18" s="4" customFormat="1" ht="30" x14ac:dyDescent="0.25">
      <c r="A19" s="23"/>
      <c r="B19" s="31"/>
      <c r="C19" s="9" t="s">
        <v>3</v>
      </c>
      <c r="D19" s="9" t="s">
        <v>4</v>
      </c>
      <c r="E19" s="7" t="s">
        <v>5</v>
      </c>
      <c r="F19" s="7" t="s">
        <v>5</v>
      </c>
      <c r="G19" s="7" t="s">
        <v>5</v>
      </c>
      <c r="H19" s="7" t="s">
        <v>5</v>
      </c>
      <c r="I19" s="7" t="s">
        <v>5</v>
      </c>
      <c r="J19" s="30"/>
      <c r="K19" s="23"/>
      <c r="L19" s="23"/>
      <c r="M19" s="23"/>
      <c r="N19" s="23"/>
      <c r="O19" s="25"/>
    </row>
    <row r="20" spans="1:18" s="4" customFormat="1" x14ac:dyDescent="0.25">
      <c r="A20" s="10">
        <v>1</v>
      </c>
      <c r="B20" s="11" t="s">
        <v>32</v>
      </c>
      <c r="C20" s="13" t="s">
        <v>22</v>
      </c>
      <c r="D20" s="16">
        <v>471002.04</v>
      </c>
      <c r="E20" s="7">
        <v>1.61</v>
      </c>
      <c r="F20" s="7">
        <v>1.65</v>
      </c>
      <c r="G20" s="7">
        <v>1.45</v>
      </c>
      <c r="H20" s="7"/>
      <c r="I20" s="7"/>
      <c r="J20" s="7">
        <f t="shared" ref="J20:J22" si="0">AVERAGE(E20:I20)</f>
        <v>1.57</v>
      </c>
      <c r="K20" s="8">
        <f t="shared" ref="K20:K22" si="1">COUNT(E20:I20)</f>
        <v>3</v>
      </c>
      <c r="L20" s="8">
        <f t="shared" ref="L20:L22" si="2">STDEV(E20:I20)</f>
        <v>0.10583005244258363</v>
      </c>
      <c r="M20" s="8">
        <f t="shared" ref="M20:M22" si="3">L20/J20*100</f>
        <v>6.7407676715021418</v>
      </c>
      <c r="N20" s="8" t="str">
        <f t="shared" ref="N20:N22" si="4">IF(M20&lt;33,"ОДНОРОДНЫЕ","НЕОДНОРОДНЫЕ")</f>
        <v>ОДНОРОДНЫЕ</v>
      </c>
      <c r="O20" s="7">
        <f t="shared" ref="O20:O22" si="5">D20*J20</f>
        <v>739473.20279999997</v>
      </c>
    </row>
    <row r="21" spans="1:18" s="4" customFormat="1" x14ac:dyDescent="0.25">
      <c r="A21" s="10">
        <v>2</v>
      </c>
      <c r="B21" s="12" t="s">
        <v>33</v>
      </c>
      <c r="C21" s="13" t="s">
        <v>22</v>
      </c>
      <c r="D21" s="16">
        <v>206494.8</v>
      </c>
      <c r="E21" s="20">
        <v>1.5</v>
      </c>
      <c r="F21" s="20">
        <v>1.55</v>
      </c>
      <c r="G21" s="20">
        <v>1.3</v>
      </c>
      <c r="H21" s="7"/>
      <c r="I21" s="7"/>
      <c r="J21" s="7">
        <f t="shared" si="0"/>
        <v>1.45</v>
      </c>
      <c r="K21" s="8">
        <f t="shared" si="1"/>
        <v>3</v>
      </c>
      <c r="L21" s="8">
        <f t="shared" si="2"/>
        <v>0.13228756555322951</v>
      </c>
      <c r="M21" s="8">
        <f t="shared" si="3"/>
        <v>9.1232803829813456</v>
      </c>
      <c r="N21" s="8" t="str">
        <f t="shared" si="4"/>
        <v>ОДНОРОДНЫЕ</v>
      </c>
      <c r="O21" s="7">
        <f t="shared" si="5"/>
        <v>299417.45999999996</v>
      </c>
      <c r="R21" s="15"/>
    </row>
    <row r="22" spans="1:18" s="4" customFormat="1" ht="18.75" customHeight="1" x14ac:dyDescent="0.25">
      <c r="A22" s="10">
        <v>3</v>
      </c>
      <c r="B22" s="12" t="s">
        <v>23</v>
      </c>
      <c r="C22" s="14" t="s">
        <v>24</v>
      </c>
      <c r="D22" s="17">
        <v>34</v>
      </c>
      <c r="E22" s="20">
        <v>690</v>
      </c>
      <c r="F22" s="20">
        <v>650</v>
      </c>
      <c r="G22" s="20">
        <v>600</v>
      </c>
      <c r="H22" s="7"/>
      <c r="I22" s="7"/>
      <c r="J22" s="7">
        <f t="shared" si="0"/>
        <v>646.66666666666663</v>
      </c>
      <c r="K22" s="8">
        <f t="shared" si="1"/>
        <v>3</v>
      </c>
      <c r="L22" s="8">
        <f t="shared" si="2"/>
        <v>45.09249752822894</v>
      </c>
      <c r="M22" s="8">
        <f t="shared" si="3"/>
        <v>6.9730666280766407</v>
      </c>
      <c r="N22" s="8" t="str">
        <f t="shared" si="4"/>
        <v>ОДНОРОДНЫЕ</v>
      </c>
      <c r="O22" s="7">
        <f t="shared" si="5"/>
        <v>21986.666666666664</v>
      </c>
      <c r="R22" s="15"/>
    </row>
    <row r="23" spans="1:18" s="4" customFormat="1" x14ac:dyDescent="0.25">
      <c r="A23" s="10">
        <v>4</v>
      </c>
      <c r="B23" s="12" t="s">
        <v>34</v>
      </c>
      <c r="C23" s="14" t="s">
        <v>22</v>
      </c>
      <c r="D23" s="16">
        <v>5723.4</v>
      </c>
      <c r="E23" s="7">
        <v>4.5</v>
      </c>
      <c r="F23" s="16">
        <v>4.51</v>
      </c>
      <c r="G23" s="7">
        <v>3.8</v>
      </c>
      <c r="H23" s="7"/>
      <c r="I23" s="7"/>
      <c r="J23" s="7">
        <f t="shared" ref="J23:J24" si="6">AVERAGE(E23:I23)</f>
        <v>4.2699999999999996</v>
      </c>
      <c r="K23" s="8">
        <f t="shared" ref="K23:K24" si="7">COUNT(E23:I23)</f>
        <v>3</v>
      </c>
      <c r="L23" s="8">
        <f t="shared" ref="L23:L24" si="8">STDEV(E23:I23)</f>
        <v>0.40706264874095244</v>
      </c>
      <c r="M23" s="8">
        <f t="shared" ref="M23:M24" si="9">L23/J23*100</f>
        <v>9.5330831086874106</v>
      </c>
      <c r="N23" s="8" t="str">
        <f t="shared" ref="N23:N24" si="10">IF(M23&lt;33,"ОДНОРОДНЫЕ","НЕОДНОРОДНЫЕ")</f>
        <v>ОДНОРОДНЫЕ</v>
      </c>
      <c r="O23" s="7">
        <f t="shared" ref="O23:O24" si="11">D23*J23</f>
        <v>24438.917999999994</v>
      </c>
      <c r="R23" s="15"/>
    </row>
    <row r="24" spans="1:18" s="4" customFormat="1" x14ac:dyDescent="0.25">
      <c r="A24" s="10">
        <v>5</v>
      </c>
      <c r="B24" s="12" t="s">
        <v>35</v>
      </c>
      <c r="C24" s="14" t="s">
        <v>25</v>
      </c>
      <c r="D24" s="17">
        <v>4</v>
      </c>
      <c r="E24" s="7">
        <v>4300</v>
      </c>
      <c r="F24" s="7">
        <v>4000</v>
      </c>
      <c r="G24" s="7">
        <v>3500</v>
      </c>
      <c r="H24" s="7"/>
      <c r="I24" s="7"/>
      <c r="J24" s="7">
        <f t="shared" si="6"/>
        <v>3933.3333333333335</v>
      </c>
      <c r="K24" s="8">
        <f t="shared" si="7"/>
        <v>3</v>
      </c>
      <c r="L24" s="8">
        <f t="shared" si="8"/>
        <v>404.145188432738</v>
      </c>
      <c r="M24" s="8">
        <f t="shared" si="9"/>
        <v>10.274877672018762</v>
      </c>
      <c r="N24" s="8" t="str">
        <f t="shared" si="10"/>
        <v>ОДНОРОДНЫЕ</v>
      </c>
      <c r="O24" s="7">
        <f t="shared" si="11"/>
        <v>15733.333333333334</v>
      </c>
      <c r="R24" s="15"/>
    </row>
    <row r="25" spans="1:18" x14ac:dyDescent="0.25">
      <c r="E25" s="1">
        <f>SUMPRODUCT($D$20:$D$24,E20:E24)</f>
        <v>1134470.7844</v>
      </c>
      <c r="F25" s="1">
        <f t="shared" ref="F25:G25" si="12">SUMPRODUCT($D$20:$D$24,F20:F24)</f>
        <v>1161132.8399999999</v>
      </c>
      <c r="G25" s="1">
        <f>SUMPRODUCT($D$20:$D$24,G20:G24)</f>
        <v>1007545.118</v>
      </c>
    </row>
    <row r="27" spans="1:18" x14ac:dyDescent="0.25">
      <c r="A27" s="21" t="s">
        <v>26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1:18" x14ac:dyDescent="0.25">
      <c r="A28" s="21" t="s">
        <v>21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  <row r="29" spans="1:18" ht="15" customHeight="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</row>
    <row r="30" spans="1:18" s="15" customFormat="1" x14ac:dyDescent="0.25">
      <c r="A30" s="22" t="s">
        <v>42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3" spans="14:14" x14ac:dyDescent="0.25">
      <c r="N33" s="18"/>
    </row>
  </sheetData>
  <mergeCells count="20">
    <mergeCell ref="L10:O10"/>
    <mergeCell ref="L11:O11"/>
    <mergeCell ref="L9:O9"/>
    <mergeCell ref="A27:O27"/>
    <mergeCell ref="A28:O28"/>
    <mergeCell ref="A29:O29"/>
    <mergeCell ref="A30:O30"/>
    <mergeCell ref="C18:D18"/>
    <mergeCell ref="L13:M13"/>
    <mergeCell ref="B15:N15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</mergeCells>
  <conditionalFormatting sqref="N20:N24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4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G17" sqref="G17"/>
    </sheetView>
  </sheetViews>
  <sheetFormatPr defaultRowHeight="15" x14ac:dyDescent="0.25"/>
  <cols>
    <col min="3" max="3" width="8.85546875" customWidth="1"/>
    <col min="7" max="7" width="8.85546875" customWidth="1"/>
  </cols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2024-01-11T06:09:26Z</dcterms:modified>
</cp:coreProperties>
</file>