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M20" i="1" s="1"/>
  <c r="I20" i="1"/>
  <c r="J20" i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M24" i="1" s="1"/>
  <c r="I24" i="1"/>
  <c r="J24" i="1"/>
  <c r="K24" i="1" s="1"/>
  <c r="L24" i="1" s="1"/>
  <c r="H25" i="1"/>
  <c r="M25" i="1" s="1"/>
  <c r="I25" i="1"/>
  <c r="J25" i="1"/>
  <c r="K25" i="1" s="1"/>
  <c r="L25" i="1" s="1"/>
  <c r="H26" i="1"/>
  <c r="M26" i="1" s="1"/>
  <c r="I26" i="1"/>
  <c r="J26" i="1"/>
  <c r="K26" i="1" s="1"/>
  <c r="L26" i="1" s="1"/>
  <c r="H27" i="1"/>
  <c r="M27" i="1" s="1"/>
  <c r="I27" i="1"/>
  <c r="J27" i="1"/>
  <c r="K27" i="1" s="1"/>
  <c r="L27" i="1" s="1"/>
  <c r="H28" i="1"/>
  <c r="M28" i="1" s="1"/>
  <c r="I28" i="1"/>
  <c r="J28" i="1"/>
  <c r="H29" i="1"/>
  <c r="M29" i="1" s="1"/>
  <c r="I29" i="1"/>
  <c r="J29" i="1"/>
  <c r="K29" i="1" s="1"/>
  <c r="L29" i="1" s="1"/>
  <c r="H30" i="1"/>
  <c r="M30" i="1" s="1"/>
  <c r="I30" i="1"/>
  <c r="J30" i="1"/>
  <c r="K30" i="1" s="1"/>
  <c r="L30" i="1" s="1"/>
  <c r="H31" i="1"/>
  <c r="M31" i="1" s="1"/>
  <c r="I31" i="1"/>
  <c r="J31" i="1"/>
  <c r="K31" i="1" s="1"/>
  <c r="L31" i="1" s="1"/>
  <c r="H32" i="1"/>
  <c r="M32" i="1" s="1"/>
  <c r="I32" i="1"/>
  <c r="J32" i="1"/>
  <c r="K32" i="1" s="1"/>
  <c r="L32" i="1" s="1"/>
  <c r="H33" i="1"/>
  <c r="M33" i="1" s="1"/>
  <c r="I33" i="1"/>
  <c r="J33" i="1"/>
  <c r="K33" i="1" s="1"/>
  <c r="L33" i="1" s="1"/>
  <c r="F44" i="1"/>
  <c r="G44" i="1"/>
  <c r="E44" i="1"/>
  <c r="K21" i="1" l="1"/>
  <c r="L21" i="1" s="1"/>
  <c r="K20" i="1"/>
  <c r="L20" i="1" s="1"/>
  <c r="K28" i="1"/>
  <c r="L28" i="1" s="1"/>
  <c r="H34" i="1"/>
  <c r="M34" i="1" s="1"/>
  <c r="I34" i="1"/>
  <c r="J34" i="1"/>
  <c r="H35" i="1"/>
  <c r="M35" i="1" s="1"/>
  <c r="I35" i="1"/>
  <c r="J35" i="1"/>
  <c r="K35" i="1" s="1"/>
  <c r="L35" i="1" s="1"/>
  <c r="H36" i="1"/>
  <c r="M36" i="1" s="1"/>
  <c r="I36" i="1"/>
  <c r="J36" i="1"/>
  <c r="K36" i="1" s="1"/>
  <c r="L36" i="1" s="1"/>
  <c r="H37" i="1"/>
  <c r="M37" i="1" s="1"/>
  <c r="I37" i="1"/>
  <c r="J37" i="1"/>
  <c r="K37" i="1" s="1"/>
  <c r="L37" i="1" s="1"/>
  <c r="H38" i="1"/>
  <c r="M38" i="1" s="1"/>
  <c r="I38" i="1"/>
  <c r="J38" i="1"/>
  <c r="H39" i="1"/>
  <c r="M39" i="1" s="1"/>
  <c r="I39" i="1"/>
  <c r="J39" i="1"/>
  <c r="K39" i="1" s="1"/>
  <c r="L39" i="1" s="1"/>
  <c r="K38" i="1" l="1"/>
  <c r="L38" i="1" s="1"/>
  <c r="K34" i="1"/>
  <c r="L34" i="1" s="1"/>
  <c r="H40" i="1"/>
  <c r="I40" i="1"/>
  <c r="J40" i="1"/>
  <c r="H41" i="1"/>
  <c r="M41" i="1" s="1"/>
  <c r="I41" i="1"/>
  <c r="J41" i="1"/>
  <c r="H42" i="1"/>
  <c r="M42" i="1" s="1"/>
  <c r="I42" i="1"/>
  <c r="J42" i="1"/>
  <c r="K42" i="1" s="1"/>
  <c r="L42" i="1" s="1"/>
  <c r="H43" i="1"/>
  <c r="M43" i="1" s="1"/>
  <c r="I43" i="1"/>
  <c r="J43" i="1"/>
  <c r="K43" i="1" l="1"/>
  <c r="L43" i="1" s="1"/>
  <c r="K41" i="1"/>
  <c r="L41" i="1" s="1"/>
  <c r="K40" i="1"/>
  <c r="L40" i="1" s="1"/>
  <c r="M40" i="1"/>
  <c r="M44" i="1" l="1"/>
  <c r="C17" i="1"/>
</calcChain>
</file>

<file path=xl/sharedStrings.xml><?xml version="1.0" encoding="utf-8"?>
<sst xmlns="http://schemas.openxmlformats.org/spreadsheetml/2006/main" count="84" uniqueCount="58">
  <si>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</si>
  <si>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</si>
  <si>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</si>
  <si>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</si>
  <si>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</si>
  <si>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</si>
  <si>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</si>
  <si>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</si>
  <si>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</si>
  <si>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</si>
  <si>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</si>
  <si>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</si>
  <si>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</si>
  <si>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</si>
  <si>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</si>
  <si>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</si>
  <si>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</si>
  <si>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</si>
  <si>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</si>
  <si>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</si>
  <si>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</si>
  <si>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</si>
  <si>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</si>
  <si>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</si>
  <si>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</si>
  <si>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</si>
  <si>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</si>
  <si>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</si>
  <si>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Воздушный наконечник (воздуховод геделя) № 3</t>
  </si>
  <si>
    <t>Воздушный наконечник (воздуховод геделя) №4</t>
  </si>
  <si>
    <t>Трубка эндотрахеальная с манжетой и клапаном 7,0</t>
  </si>
  <si>
    <t>Трубка эндотрахеальная с манжетой и клапаном 7,5</t>
  </si>
  <si>
    <t>Трубка эндотрахеальная с манжетой и клапаном 8,0</t>
  </si>
  <si>
    <t>Трубка эндотрахеальная тип Паркер без манжеты, размер 8.0</t>
  </si>
  <si>
    <t>Коннектор инфузионный трехходовой с удлинителем</t>
  </si>
  <si>
    <t>Коннектор инфузионный трехходовой</t>
  </si>
  <si>
    <t>Коннектор инфузионный четырехходовой</t>
  </si>
  <si>
    <t>Линии инфузионные на два подключения через коннекторы безыгольного доступа</t>
  </si>
  <si>
    <t>Линии инфузионные на три подключения через коннекторы безыгольного доступа</t>
  </si>
  <si>
    <t>Набор для удлинения магистрали для внутривенных вливаний</t>
  </si>
  <si>
    <t>Стилет для эндотрахеальных трубок, CH/Fr 14</t>
  </si>
  <si>
    <t>Стилет для эндотрахеальных трубок типа Паркер, размер 7.5 - 8.0.</t>
  </si>
  <si>
    <t>Трубка трахеостомическая с манжетой, размер 7,0.</t>
  </si>
  <si>
    <t>Трубка трахеостомическая с манжетой, размер 7,5.</t>
  </si>
  <si>
    <t>Трубка трахеостомическая с манжетой, размер 8,0.</t>
  </si>
  <si>
    <t>Трубка трахеостомическая с манжетой, размер 8,5.</t>
  </si>
  <si>
    <t xml:space="preserve">Контур дыхательный анестезиологический, одноразового использования </t>
  </si>
  <si>
    <t>Тепло/влагообменник/бактериальный фильтр, стерильный</t>
  </si>
  <si>
    <t>Маска ларингеальная № 3,0</t>
  </si>
  <si>
    <t>Маска ларингеальная № 4,0</t>
  </si>
  <si>
    <t>Фильтр - канюля аспирационная ПолиСпайк</t>
  </si>
  <si>
    <t>шт</t>
  </si>
  <si>
    <t>Исходя из имеющегося у Заказчика объёма финансового обеспечения для осуществления закупки НМЦД устанавливается в размере 1 345 292 руб. (один миллион триста сорок пять тысяч двести девяносто два рубля 00 копеек)</t>
  </si>
  <si>
    <t xml:space="preserve">на поставку медицинских изделий для анестезиологии и реанимации </t>
  </si>
  <si>
    <t>№ 003-24</t>
  </si>
  <si>
    <t>вх. № 8 от 09.01.2024</t>
  </si>
  <si>
    <t>вх. № 7 от 09.01.2024</t>
  </si>
  <si>
    <t>вх. № 9 от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</si>
</sst>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zoomScale="85" zoomScaleNormal="85" zoomScalePageLayoutView="70" workbookViewId="0">
      <selection activeCell="G17" sqref="E17:G17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37" t="s">
        <v>53</v>
      </c>
      <c r="F3" s="37"/>
      <c r="G3" s="37"/>
      <c r="H3" s="37"/>
      <c r="I3" s="37"/>
      <c r="J3" s="37"/>
      <c r="K3" s="37"/>
      <c r="L3" s="37"/>
      <c r="M3" s="37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54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1" t="s">
        <v>17</v>
      </c>
      <c r="K12" s="41"/>
      <c r="M12" s="1" t="s">
        <v>15</v>
      </c>
    </row>
    <row r="14" spans="2:13" x14ac:dyDescent="0.25">
      <c r="B14" s="41" t="s">
        <v>16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2:13" hidden="1" x14ac:dyDescent="0.25"/>
    <row r="17" spans="1:13" ht="54.6" customHeight="1" x14ac:dyDescent="0.25">
      <c r="A17" s="45" t="s">
        <v>11</v>
      </c>
      <c r="B17" s="46"/>
      <c r="C17" s="47">
        <f>SUM(M20:M43)</f>
        <v>1412694.8666666667</v>
      </c>
      <c r="D17" s="48"/>
      <c r="E17" s="51" t="s">
        <v>56</v>
      </c>
      <c r="F17" s="51" t="s">
        <v>55</v>
      </c>
      <c r="G17" s="51" t="s">
        <v>57</v>
      </c>
      <c r="H17" s="16"/>
      <c r="I17" s="13"/>
      <c r="J17" s="13"/>
      <c r="K17" s="13"/>
      <c r="L17" s="13"/>
      <c r="M17" s="16"/>
    </row>
    <row r="18" spans="1:13" ht="30" customHeight="1" x14ac:dyDescent="0.25">
      <c r="A18" s="35" t="s">
        <v>0</v>
      </c>
      <c r="B18" s="35" t="s">
        <v>1</v>
      </c>
      <c r="C18" s="35" t="s">
        <v>2</v>
      </c>
      <c r="D18" s="35"/>
      <c r="E18" s="16" t="s">
        <v>25</v>
      </c>
      <c r="F18" s="16" t="s">
        <v>26</v>
      </c>
      <c r="G18" s="16" t="s">
        <v>27</v>
      </c>
      <c r="H18" s="49" t="s">
        <v>12</v>
      </c>
      <c r="I18" s="35" t="s">
        <v>8</v>
      </c>
      <c r="J18" s="35" t="s">
        <v>9</v>
      </c>
      <c r="K18" s="35" t="s">
        <v>10</v>
      </c>
      <c r="L18" s="35" t="s">
        <v>6</v>
      </c>
      <c r="M18" s="44" t="s">
        <v>7</v>
      </c>
    </row>
    <row r="19" spans="1:13" x14ac:dyDescent="0.25">
      <c r="A19" s="36"/>
      <c r="B19" s="36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50"/>
      <c r="I19" s="35"/>
      <c r="J19" s="35"/>
      <c r="K19" s="35"/>
      <c r="L19" s="35"/>
      <c r="M19" s="44"/>
    </row>
    <row r="20" spans="1:13" s="28" customFormat="1" ht="30" x14ac:dyDescent="0.25">
      <c r="A20" s="4">
        <v>1</v>
      </c>
      <c r="B20" s="33" t="s">
        <v>28</v>
      </c>
      <c r="C20" s="30" t="s">
        <v>51</v>
      </c>
      <c r="D20" s="32">
        <v>12</v>
      </c>
      <c r="E20" s="31">
        <v>58</v>
      </c>
      <c r="F20" s="20">
        <v>60.9</v>
      </c>
      <c r="G20" s="29">
        <v>64</v>
      </c>
      <c r="H20" s="29">
        <f t="shared" ref="H20:H33" si="0">AVERAGE(E20:G20)</f>
        <v>60.966666666666669</v>
      </c>
      <c r="I20" s="30">
        <f t="shared" ref="I20:I33" si="1" xml:space="preserve"> COUNT(E20:G20)</f>
        <v>3</v>
      </c>
      <c r="J20" s="30">
        <f t="shared" ref="J20:J33" si="2">STDEV(E20:G20)</f>
        <v>3.0005555041247503</v>
      </c>
      <c r="K20" s="30">
        <f t="shared" ref="K20:K33" si="3">J20/H20*100</f>
        <v>4.9216328662516409</v>
      </c>
      <c r="L20" s="30" t="str">
        <f t="shared" ref="L20:L33" si="4">IF(K20&lt;33,"ОДНОРОДНЫЕ","НЕОДНОРОДНЫЕ")</f>
        <v>ОДНОРОДНЫЕ</v>
      </c>
      <c r="M20" s="29">
        <f t="shared" ref="M20:M33" si="5">D20*H20</f>
        <v>731.6</v>
      </c>
    </row>
    <row r="21" spans="1:13" s="28" customFormat="1" ht="30" x14ac:dyDescent="0.25">
      <c r="A21" s="4">
        <v>2</v>
      </c>
      <c r="B21" s="33" t="s">
        <v>29</v>
      </c>
      <c r="C21" s="30" t="s">
        <v>51</v>
      </c>
      <c r="D21" s="32">
        <v>12</v>
      </c>
      <c r="E21" s="31">
        <v>58</v>
      </c>
      <c r="F21" s="20">
        <v>60.9</v>
      </c>
      <c r="G21" s="29">
        <v>64</v>
      </c>
      <c r="H21" s="29">
        <f t="shared" si="0"/>
        <v>60.966666666666669</v>
      </c>
      <c r="I21" s="30">
        <f t="shared" si="1"/>
        <v>3</v>
      </c>
      <c r="J21" s="30">
        <f t="shared" si="2"/>
        <v>3.0005555041247503</v>
      </c>
      <c r="K21" s="30">
        <f t="shared" si="3"/>
        <v>4.9216328662516409</v>
      </c>
      <c r="L21" s="30" t="str">
        <f t="shared" si="4"/>
        <v>ОДНОРОДНЫЕ</v>
      </c>
      <c r="M21" s="29">
        <f t="shared" si="5"/>
        <v>731.6</v>
      </c>
    </row>
    <row r="22" spans="1:13" s="28" customFormat="1" ht="30" x14ac:dyDescent="0.25">
      <c r="A22" s="4">
        <v>3</v>
      </c>
      <c r="B22" s="33" t="s">
        <v>30</v>
      </c>
      <c r="C22" s="30" t="s">
        <v>51</v>
      </c>
      <c r="D22" s="32">
        <v>200</v>
      </c>
      <c r="E22" s="31">
        <v>76</v>
      </c>
      <c r="F22" s="20">
        <v>79.8</v>
      </c>
      <c r="G22" s="29">
        <v>85</v>
      </c>
      <c r="H22" s="29">
        <f t="shared" si="0"/>
        <v>80.266666666666666</v>
      </c>
      <c r="I22" s="30">
        <f t="shared" si="1"/>
        <v>3</v>
      </c>
      <c r="J22" s="30">
        <f t="shared" si="2"/>
        <v>4.5181116999619801</v>
      </c>
      <c r="K22" s="30">
        <f t="shared" si="3"/>
        <v>5.6288767026104409</v>
      </c>
      <c r="L22" s="30" t="str">
        <f t="shared" si="4"/>
        <v>ОДНОРОДНЫЕ</v>
      </c>
      <c r="M22" s="29">
        <f t="shared" si="5"/>
        <v>16053.333333333334</v>
      </c>
    </row>
    <row r="23" spans="1:13" s="28" customFormat="1" ht="30" x14ac:dyDescent="0.25">
      <c r="A23" s="4">
        <v>4</v>
      </c>
      <c r="B23" s="33" t="s">
        <v>31</v>
      </c>
      <c r="C23" s="30" t="s">
        <v>51</v>
      </c>
      <c r="D23" s="32">
        <v>300</v>
      </c>
      <c r="E23" s="31">
        <v>76</v>
      </c>
      <c r="F23" s="20">
        <v>79.8</v>
      </c>
      <c r="G23" s="29">
        <v>85</v>
      </c>
      <c r="H23" s="29">
        <f t="shared" si="0"/>
        <v>80.266666666666666</v>
      </c>
      <c r="I23" s="30">
        <f t="shared" si="1"/>
        <v>3</v>
      </c>
      <c r="J23" s="30">
        <f t="shared" si="2"/>
        <v>4.5181116999619801</v>
      </c>
      <c r="K23" s="30">
        <f t="shared" si="3"/>
        <v>5.6288767026104409</v>
      </c>
      <c r="L23" s="30" t="str">
        <f t="shared" si="4"/>
        <v>ОДНОРОДНЫЕ</v>
      </c>
      <c r="M23" s="29">
        <f t="shared" si="5"/>
        <v>24080</v>
      </c>
    </row>
    <row r="24" spans="1:13" s="28" customFormat="1" ht="30" x14ac:dyDescent="0.25">
      <c r="A24" s="4">
        <v>5</v>
      </c>
      <c r="B24" s="33" t="s">
        <v>32</v>
      </c>
      <c r="C24" s="30" t="s">
        <v>51</v>
      </c>
      <c r="D24" s="32">
        <v>150</v>
      </c>
      <c r="E24" s="31">
        <v>76</v>
      </c>
      <c r="F24" s="20">
        <v>79.8</v>
      </c>
      <c r="G24" s="29">
        <v>85</v>
      </c>
      <c r="H24" s="29">
        <f t="shared" si="0"/>
        <v>80.266666666666666</v>
      </c>
      <c r="I24" s="30">
        <f t="shared" si="1"/>
        <v>3</v>
      </c>
      <c r="J24" s="30">
        <f t="shared" si="2"/>
        <v>4.5181116999619801</v>
      </c>
      <c r="K24" s="30">
        <f t="shared" si="3"/>
        <v>5.6288767026104409</v>
      </c>
      <c r="L24" s="30" t="str">
        <f t="shared" si="4"/>
        <v>ОДНОРОДНЫЕ</v>
      </c>
      <c r="M24" s="29">
        <f t="shared" si="5"/>
        <v>12040</v>
      </c>
    </row>
    <row r="25" spans="1:13" s="28" customFormat="1" ht="30" x14ac:dyDescent="0.25">
      <c r="A25" s="4">
        <v>6</v>
      </c>
      <c r="B25" s="33" t="s">
        <v>33</v>
      </c>
      <c r="C25" s="30" t="s">
        <v>51</v>
      </c>
      <c r="D25" s="32">
        <v>50</v>
      </c>
      <c r="E25" s="31">
        <v>570</v>
      </c>
      <c r="F25" s="20">
        <v>598.5</v>
      </c>
      <c r="G25" s="29">
        <v>630</v>
      </c>
      <c r="H25" s="29">
        <f t="shared" si="0"/>
        <v>599.5</v>
      </c>
      <c r="I25" s="30">
        <f t="shared" si="1"/>
        <v>3</v>
      </c>
      <c r="J25" s="30">
        <f t="shared" si="2"/>
        <v>30.012497396917837</v>
      </c>
      <c r="K25" s="30">
        <f t="shared" si="3"/>
        <v>5.0062547784683629</v>
      </c>
      <c r="L25" s="30" t="str">
        <f t="shared" si="4"/>
        <v>ОДНОРОДНЫЕ</v>
      </c>
      <c r="M25" s="29">
        <f t="shared" si="5"/>
        <v>29975</v>
      </c>
    </row>
    <row r="26" spans="1:13" s="28" customFormat="1" ht="30" x14ac:dyDescent="0.25">
      <c r="A26" s="4">
        <v>7</v>
      </c>
      <c r="B26" s="33" t="s">
        <v>34</v>
      </c>
      <c r="C26" s="30" t="s">
        <v>51</v>
      </c>
      <c r="D26" s="32">
        <v>300</v>
      </c>
      <c r="E26" s="31">
        <v>120</v>
      </c>
      <c r="F26" s="20">
        <v>126</v>
      </c>
      <c r="G26" s="29">
        <v>132</v>
      </c>
      <c r="H26" s="29">
        <f t="shared" si="0"/>
        <v>126</v>
      </c>
      <c r="I26" s="30">
        <f t="shared" si="1"/>
        <v>3</v>
      </c>
      <c r="J26" s="30">
        <f t="shared" si="2"/>
        <v>6</v>
      </c>
      <c r="K26" s="30">
        <f t="shared" si="3"/>
        <v>4.7619047619047619</v>
      </c>
      <c r="L26" s="30" t="str">
        <f t="shared" si="4"/>
        <v>ОДНОРОДНЫЕ</v>
      </c>
      <c r="M26" s="29">
        <f t="shared" si="5"/>
        <v>37800</v>
      </c>
    </row>
    <row r="27" spans="1:13" s="28" customFormat="1" x14ac:dyDescent="0.25">
      <c r="A27" s="4">
        <v>8</v>
      </c>
      <c r="B27" s="33" t="s">
        <v>35</v>
      </c>
      <c r="C27" s="30" t="s">
        <v>51</v>
      </c>
      <c r="D27" s="32">
        <v>500</v>
      </c>
      <c r="E27" s="31">
        <v>21</v>
      </c>
      <c r="F27" s="20">
        <v>22.05</v>
      </c>
      <c r="G27" s="29">
        <v>23</v>
      </c>
      <c r="H27" s="29">
        <f t="shared" si="0"/>
        <v>22.016666666666666</v>
      </c>
      <c r="I27" s="30">
        <f t="shared" si="1"/>
        <v>3</v>
      </c>
      <c r="J27" s="30">
        <f t="shared" si="2"/>
        <v>1.0004165798972613</v>
      </c>
      <c r="K27" s="30">
        <f t="shared" si="3"/>
        <v>4.5439057376105731</v>
      </c>
      <c r="L27" s="30" t="str">
        <f t="shared" si="4"/>
        <v>ОДНОРОДНЫЕ</v>
      </c>
      <c r="M27" s="29">
        <f t="shared" si="5"/>
        <v>11008.333333333332</v>
      </c>
    </row>
    <row r="28" spans="1:13" s="28" customFormat="1" x14ac:dyDescent="0.25">
      <c r="A28" s="4">
        <v>9</v>
      </c>
      <c r="B28" s="33" t="s">
        <v>36</v>
      </c>
      <c r="C28" s="30" t="s">
        <v>51</v>
      </c>
      <c r="D28" s="32">
        <v>100</v>
      </c>
      <c r="E28" s="31">
        <v>190</v>
      </c>
      <c r="F28" s="20">
        <v>199.5</v>
      </c>
      <c r="G28" s="29">
        <v>210</v>
      </c>
      <c r="H28" s="29">
        <f t="shared" si="0"/>
        <v>199.83333333333334</v>
      </c>
      <c r="I28" s="30">
        <f t="shared" si="1"/>
        <v>3</v>
      </c>
      <c r="J28" s="30">
        <f t="shared" si="2"/>
        <v>10.004165798972613</v>
      </c>
      <c r="K28" s="30">
        <f t="shared" si="3"/>
        <v>5.0062547784683629</v>
      </c>
      <c r="L28" s="30" t="str">
        <f t="shared" si="4"/>
        <v>ОДНОРОДНЫЕ</v>
      </c>
      <c r="M28" s="29">
        <f t="shared" si="5"/>
        <v>19983.333333333336</v>
      </c>
    </row>
    <row r="29" spans="1:13" s="28" customFormat="1" ht="30" x14ac:dyDescent="0.25">
      <c r="A29" s="4">
        <v>10</v>
      </c>
      <c r="B29" s="33" t="s">
        <v>37</v>
      </c>
      <c r="C29" s="30" t="s">
        <v>51</v>
      </c>
      <c r="D29" s="32">
        <v>100</v>
      </c>
      <c r="E29" s="31">
        <v>637</v>
      </c>
      <c r="F29" s="20">
        <v>668.85</v>
      </c>
      <c r="G29" s="29">
        <v>700</v>
      </c>
      <c r="H29" s="29">
        <f t="shared" si="0"/>
        <v>668.61666666666667</v>
      </c>
      <c r="I29" s="30">
        <f t="shared" si="1"/>
        <v>3</v>
      </c>
      <c r="J29" s="30">
        <f t="shared" si="2"/>
        <v>31.500648141480095</v>
      </c>
      <c r="K29" s="30">
        <f t="shared" si="3"/>
        <v>4.7113166201081977</v>
      </c>
      <c r="L29" s="30" t="str">
        <f t="shared" si="4"/>
        <v>ОДНОРОДНЫЕ</v>
      </c>
      <c r="M29" s="29">
        <f t="shared" si="5"/>
        <v>66861.666666666672</v>
      </c>
    </row>
    <row r="30" spans="1:13" s="28" customFormat="1" ht="15" customHeight="1" x14ac:dyDescent="0.25">
      <c r="A30" s="4">
        <v>11</v>
      </c>
      <c r="B30" s="33" t="s">
        <v>38</v>
      </c>
      <c r="C30" s="30" t="s">
        <v>51</v>
      </c>
      <c r="D30" s="32">
        <v>100</v>
      </c>
      <c r="E30" s="31">
        <v>757</v>
      </c>
      <c r="F30" s="20">
        <v>794.85</v>
      </c>
      <c r="G30" s="29">
        <v>835</v>
      </c>
      <c r="H30" s="29">
        <f t="shared" si="0"/>
        <v>795.61666666666667</v>
      </c>
      <c r="I30" s="30">
        <f t="shared" si="1"/>
        <v>3</v>
      </c>
      <c r="J30" s="30">
        <f t="shared" si="2"/>
        <v>39.005651299950543</v>
      </c>
      <c r="K30" s="30">
        <f t="shared" si="3"/>
        <v>4.9025684018623554</v>
      </c>
      <c r="L30" s="30" t="str">
        <f t="shared" si="4"/>
        <v>ОДНОРОДНЫЕ</v>
      </c>
      <c r="M30" s="29">
        <f t="shared" si="5"/>
        <v>79561.666666666672</v>
      </c>
    </row>
    <row r="31" spans="1:13" s="28" customFormat="1" ht="30" x14ac:dyDescent="0.25">
      <c r="A31" s="4">
        <v>12</v>
      </c>
      <c r="B31" s="33" t="s">
        <v>39</v>
      </c>
      <c r="C31" s="30" t="s">
        <v>51</v>
      </c>
      <c r="D31" s="32">
        <v>1000</v>
      </c>
      <c r="E31" s="31">
        <v>47</v>
      </c>
      <c r="F31" s="20">
        <v>49.35</v>
      </c>
      <c r="G31" s="29">
        <v>50</v>
      </c>
      <c r="H31" s="29">
        <f t="shared" si="0"/>
        <v>48.783333333333331</v>
      </c>
      <c r="I31" s="30">
        <f t="shared" si="1"/>
        <v>3</v>
      </c>
      <c r="J31" s="30">
        <f t="shared" si="2"/>
        <v>1.5782374134880133</v>
      </c>
      <c r="K31" s="30">
        <f t="shared" si="3"/>
        <v>3.2351979777683906</v>
      </c>
      <c r="L31" s="30" t="str">
        <f t="shared" si="4"/>
        <v>ОДНОРОДНЫЕ</v>
      </c>
      <c r="M31" s="29">
        <f t="shared" si="5"/>
        <v>48783.333333333328</v>
      </c>
    </row>
    <row r="32" spans="1:13" s="28" customFormat="1" ht="30" x14ac:dyDescent="0.25">
      <c r="A32" s="4">
        <v>13</v>
      </c>
      <c r="B32" s="33" t="s">
        <v>39</v>
      </c>
      <c r="C32" s="30" t="s">
        <v>51</v>
      </c>
      <c r="D32" s="32">
        <v>500</v>
      </c>
      <c r="E32" s="31">
        <v>40</v>
      </c>
      <c r="F32" s="20">
        <v>42</v>
      </c>
      <c r="G32" s="29">
        <v>45</v>
      </c>
      <c r="H32" s="29">
        <f t="shared" si="0"/>
        <v>42.333333333333336</v>
      </c>
      <c r="I32" s="30">
        <f t="shared" si="1"/>
        <v>3</v>
      </c>
      <c r="J32" s="30">
        <f t="shared" si="2"/>
        <v>2.5166114784235831</v>
      </c>
      <c r="K32" s="30">
        <f t="shared" si="3"/>
        <v>5.9447515238352349</v>
      </c>
      <c r="L32" s="30" t="str">
        <f t="shared" si="4"/>
        <v>ОДНОРОДНЫЕ</v>
      </c>
      <c r="M32" s="29">
        <f t="shared" si="5"/>
        <v>21166.666666666668</v>
      </c>
    </row>
    <row r="33" spans="1:13" s="28" customFormat="1" x14ac:dyDescent="0.25">
      <c r="A33" s="4">
        <v>14</v>
      </c>
      <c r="B33" s="33" t="s">
        <v>40</v>
      </c>
      <c r="C33" s="30" t="s">
        <v>51</v>
      </c>
      <c r="D33" s="32">
        <v>200</v>
      </c>
      <c r="E33" s="31">
        <v>276</v>
      </c>
      <c r="F33" s="20">
        <v>289.8</v>
      </c>
      <c r="G33" s="29">
        <v>305</v>
      </c>
      <c r="H33" s="29">
        <f t="shared" si="0"/>
        <v>290.26666666666665</v>
      </c>
      <c r="I33" s="30">
        <f t="shared" si="1"/>
        <v>3</v>
      </c>
      <c r="J33" s="30">
        <f t="shared" si="2"/>
        <v>14.505631090488041</v>
      </c>
      <c r="K33" s="30">
        <f t="shared" si="3"/>
        <v>4.9973464941966155</v>
      </c>
      <c r="L33" s="30" t="str">
        <f t="shared" si="4"/>
        <v>ОДНОРОДНЫЕ</v>
      </c>
      <c r="M33" s="29">
        <f t="shared" si="5"/>
        <v>58053.333333333328</v>
      </c>
    </row>
    <row r="34" spans="1:13" s="26" customFormat="1" ht="30" x14ac:dyDescent="0.25">
      <c r="A34" s="4">
        <v>15</v>
      </c>
      <c r="B34" s="33" t="s">
        <v>41</v>
      </c>
      <c r="C34" s="30" t="s">
        <v>51</v>
      </c>
      <c r="D34" s="32">
        <v>50</v>
      </c>
      <c r="E34" s="31">
        <v>842</v>
      </c>
      <c r="F34" s="20">
        <v>884.1</v>
      </c>
      <c r="G34" s="27">
        <v>930</v>
      </c>
      <c r="H34" s="27">
        <f t="shared" ref="H34:H39" si="6">AVERAGE(E34:G34)</f>
        <v>885.36666666666667</v>
      </c>
      <c r="I34" s="25">
        <f t="shared" ref="I34:I39" si="7" xml:space="preserve"> COUNT(E34:G34)</f>
        <v>3</v>
      </c>
      <c r="J34" s="25">
        <f t="shared" ref="J34:J39" si="8">STDEV(E34:G34)</f>
        <v>44.013672118255862</v>
      </c>
      <c r="K34" s="25">
        <f t="shared" ref="K34:K39" si="9">J34/H34*100</f>
        <v>4.9712366384837763</v>
      </c>
      <c r="L34" s="25" t="str">
        <f t="shared" ref="L34:L39" si="10">IF(K34&lt;33,"ОДНОРОДНЫЕ","НЕОДНОРОДНЫЕ")</f>
        <v>ОДНОРОДНЫЕ</v>
      </c>
      <c r="M34" s="27">
        <f t="shared" ref="M34:M39" si="11">D34*H34</f>
        <v>44268.333333333336</v>
      </c>
    </row>
    <row r="35" spans="1:13" s="26" customFormat="1" ht="30" x14ac:dyDescent="0.25">
      <c r="A35" s="4">
        <v>16</v>
      </c>
      <c r="B35" s="33" t="s">
        <v>42</v>
      </c>
      <c r="C35" s="30" t="s">
        <v>51</v>
      </c>
      <c r="D35" s="32">
        <v>10</v>
      </c>
      <c r="E35" s="31">
        <v>840</v>
      </c>
      <c r="F35" s="20">
        <v>882</v>
      </c>
      <c r="G35" s="27">
        <v>927</v>
      </c>
      <c r="H35" s="27">
        <f t="shared" si="6"/>
        <v>883</v>
      </c>
      <c r="I35" s="25">
        <f t="shared" si="7"/>
        <v>3</v>
      </c>
      <c r="J35" s="25">
        <f t="shared" si="8"/>
        <v>43.508619835614184</v>
      </c>
      <c r="K35" s="25">
        <f t="shared" si="9"/>
        <v>4.9273635147920931</v>
      </c>
      <c r="L35" s="25" t="str">
        <f t="shared" si="10"/>
        <v>ОДНОРОДНЫЕ</v>
      </c>
      <c r="M35" s="27">
        <f t="shared" si="11"/>
        <v>8830</v>
      </c>
    </row>
    <row r="36" spans="1:13" s="26" customFormat="1" ht="30" x14ac:dyDescent="0.25">
      <c r="A36" s="4">
        <v>17</v>
      </c>
      <c r="B36" s="33" t="s">
        <v>43</v>
      </c>
      <c r="C36" s="30" t="s">
        <v>51</v>
      </c>
      <c r="D36" s="32">
        <v>15</v>
      </c>
      <c r="E36" s="31">
        <v>840</v>
      </c>
      <c r="F36" s="20">
        <v>882</v>
      </c>
      <c r="G36" s="27">
        <v>927</v>
      </c>
      <c r="H36" s="27">
        <f t="shared" si="6"/>
        <v>883</v>
      </c>
      <c r="I36" s="25">
        <f t="shared" si="7"/>
        <v>3</v>
      </c>
      <c r="J36" s="25">
        <f t="shared" si="8"/>
        <v>43.508619835614184</v>
      </c>
      <c r="K36" s="25">
        <f t="shared" si="9"/>
        <v>4.9273635147920931</v>
      </c>
      <c r="L36" s="25" t="str">
        <f t="shared" si="10"/>
        <v>ОДНОРОДНЫЕ</v>
      </c>
      <c r="M36" s="27">
        <f t="shared" si="11"/>
        <v>13245</v>
      </c>
    </row>
    <row r="37" spans="1:13" s="26" customFormat="1" ht="30" x14ac:dyDescent="0.25">
      <c r="A37" s="4">
        <v>18</v>
      </c>
      <c r="B37" s="33" t="s">
        <v>44</v>
      </c>
      <c r="C37" s="30" t="s">
        <v>51</v>
      </c>
      <c r="D37" s="32">
        <v>15</v>
      </c>
      <c r="E37" s="31">
        <v>840</v>
      </c>
      <c r="F37" s="20">
        <v>882</v>
      </c>
      <c r="G37" s="27">
        <v>927</v>
      </c>
      <c r="H37" s="27">
        <f t="shared" si="6"/>
        <v>883</v>
      </c>
      <c r="I37" s="25">
        <f t="shared" si="7"/>
        <v>3</v>
      </c>
      <c r="J37" s="25">
        <f t="shared" si="8"/>
        <v>43.508619835614184</v>
      </c>
      <c r="K37" s="25">
        <f t="shared" si="9"/>
        <v>4.9273635147920931</v>
      </c>
      <c r="L37" s="25" t="str">
        <f t="shared" si="10"/>
        <v>ОДНОРОДНЫЕ</v>
      </c>
      <c r="M37" s="27">
        <f t="shared" si="11"/>
        <v>13245</v>
      </c>
    </row>
    <row r="38" spans="1:13" s="26" customFormat="1" ht="30" x14ac:dyDescent="0.25">
      <c r="A38" s="4">
        <v>19</v>
      </c>
      <c r="B38" s="33" t="s">
        <v>45</v>
      </c>
      <c r="C38" s="30" t="s">
        <v>51</v>
      </c>
      <c r="D38" s="32">
        <v>10</v>
      </c>
      <c r="E38" s="31">
        <v>840</v>
      </c>
      <c r="F38" s="20">
        <v>882</v>
      </c>
      <c r="G38" s="27">
        <v>927</v>
      </c>
      <c r="H38" s="27">
        <f t="shared" si="6"/>
        <v>883</v>
      </c>
      <c r="I38" s="25">
        <f t="shared" si="7"/>
        <v>3</v>
      </c>
      <c r="J38" s="25">
        <f t="shared" si="8"/>
        <v>43.508619835614184</v>
      </c>
      <c r="K38" s="25">
        <f t="shared" si="9"/>
        <v>4.9273635147920931</v>
      </c>
      <c r="L38" s="25" t="str">
        <f t="shared" si="10"/>
        <v>ОДНОРОДНЫЕ</v>
      </c>
      <c r="M38" s="27">
        <f t="shared" si="11"/>
        <v>8830</v>
      </c>
    </row>
    <row r="39" spans="1:13" s="26" customFormat="1" ht="30" x14ac:dyDescent="0.25">
      <c r="A39" s="4">
        <v>20</v>
      </c>
      <c r="B39" s="33" t="s">
        <v>46</v>
      </c>
      <c r="C39" s="30" t="s">
        <v>51</v>
      </c>
      <c r="D39" s="32">
        <v>300</v>
      </c>
      <c r="E39" s="31">
        <v>500</v>
      </c>
      <c r="F39" s="20">
        <v>525</v>
      </c>
      <c r="G39" s="27">
        <v>550</v>
      </c>
      <c r="H39" s="27">
        <f t="shared" si="6"/>
        <v>525</v>
      </c>
      <c r="I39" s="25">
        <f t="shared" si="7"/>
        <v>3</v>
      </c>
      <c r="J39" s="25">
        <f t="shared" si="8"/>
        <v>25</v>
      </c>
      <c r="K39" s="25">
        <f t="shared" si="9"/>
        <v>4.7619047619047619</v>
      </c>
      <c r="L39" s="25" t="str">
        <f t="shared" si="10"/>
        <v>ОДНОРОДНЫЕ</v>
      </c>
      <c r="M39" s="27">
        <f t="shared" si="11"/>
        <v>157500</v>
      </c>
    </row>
    <row r="40" spans="1:13" s="22" customFormat="1" ht="30" x14ac:dyDescent="0.25">
      <c r="A40" s="4">
        <v>21</v>
      </c>
      <c r="B40" s="33" t="s">
        <v>47</v>
      </c>
      <c r="C40" s="30" t="s">
        <v>51</v>
      </c>
      <c r="D40" s="32">
        <v>1000</v>
      </c>
      <c r="E40" s="20">
        <v>160</v>
      </c>
      <c r="F40" s="20">
        <v>168</v>
      </c>
      <c r="G40" s="23">
        <v>176</v>
      </c>
      <c r="H40" s="23">
        <f t="shared" ref="H40:H43" si="12">AVERAGE(E40:G40)</f>
        <v>168</v>
      </c>
      <c r="I40" s="21">
        <f t="shared" ref="I40:I43" si="13" xml:space="preserve"> COUNT(E40:G40)</f>
        <v>3</v>
      </c>
      <c r="J40" s="21">
        <f t="shared" ref="J40:J43" si="14">STDEV(E40:G40)</f>
        <v>8</v>
      </c>
      <c r="K40" s="21">
        <f t="shared" ref="K40:K43" si="15">J40/H40*100</f>
        <v>4.7619047619047619</v>
      </c>
      <c r="L40" s="21" t="str">
        <f t="shared" ref="L40:L43" si="16">IF(K40&lt;33,"ОДНОРОДНЫЕ","НЕОДНОРОДНЫЕ")</f>
        <v>ОДНОРОДНЫЕ</v>
      </c>
      <c r="M40" s="23">
        <f t="shared" ref="M40:M43" si="17">D40*H40</f>
        <v>168000</v>
      </c>
    </row>
    <row r="41" spans="1:13" s="22" customFormat="1" x14ac:dyDescent="0.25">
      <c r="A41" s="4">
        <v>22</v>
      </c>
      <c r="B41" s="33" t="s">
        <v>48</v>
      </c>
      <c r="C41" s="30" t="s">
        <v>51</v>
      </c>
      <c r="D41" s="32">
        <v>100</v>
      </c>
      <c r="E41" s="20">
        <v>744</v>
      </c>
      <c r="F41" s="20">
        <v>781.2</v>
      </c>
      <c r="G41" s="23">
        <v>820</v>
      </c>
      <c r="H41" s="23">
        <f t="shared" si="12"/>
        <v>781.73333333333323</v>
      </c>
      <c r="I41" s="21">
        <f t="shared" si="13"/>
        <v>3</v>
      </c>
      <c r="J41" s="21">
        <f t="shared" si="14"/>
        <v>38.002806913875887</v>
      </c>
      <c r="K41" s="21">
        <f t="shared" si="15"/>
        <v>4.8613517287066204</v>
      </c>
      <c r="L41" s="21" t="str">
        <f t="shared" si="16"/>
        <v>ОДНОРОДНЫЕ</v>
      </c>
      <c r="M41" s="23">
        <f t="shared" si="17"/>
        <v>78173.333333333328</v>
      </c>
    </row>
    <row r="42" spans="1:13" s="22" customFormat="1" x14ac:dyDescent="0.25">
      <c r="A42" s="4">
        <v>23</v>
      </c>
      <c r="B42" s="33" t="s">
        <v>49</v>
      </c>
      <c r="C42" s="30" t="s">
        <v>51</v>
      </c>
      <c r="D42" s="32">
        <v>100</v>
      </c>
      <c r="E42" s="20">
        <v>744</v>
      </c>
      <c r="F42" s="20">
        <v>781.2</v>
      </c>
      <c r="G42" s="23">
        <v>820</v>
      </c>
      <c r="H42" s="23">
        <f t="shared" si="12"/>
        <v>781.73333333333323</v>
      </c>
      <c r="I42" s="21">
        <f t="shared" si="13"/>
        <v>3</v>
      </c>
      <c r="J42" s="21">
        <f t="shared" si="14"/>
        <v>38.002806913875887</v>
      </c>
      <c r="K42" s="21">
        <f t="shared" si="15"/>
        <v>4.8613517287066204</v>
      </c>
      <c r="L42" s="21" t="str">
        <f t="shared" si="16"/>
        <v>ОДНОРОДНЫЕ</v>
      </c>
      <c r="M42" s="23">
        <f t="shared" si="17"/>
        <v>78173.333333333328</v>
      </c>
    </row>
    <row r="43" spans="1:13" s="22" customFormat="1" x14ac:dyDescent="0.25">
      <c r="A43" s="4">
        <v>24</v>
      </c>
      <c r="B43" s="33" t="s">
        <v>50</v>
      </c>
      <c r="C43" s="30" t="s">
        <v>51</v>
      </c>
      <c r="D43" s="34">
        <v>3000</v>
      </c>
      <c r="E43" s="20">
        <v>132</v>
      </c>
      <c r="F43" s="20">
        <v>138.6</v>
      </c>
      <c r="G43" s="23">
        <v>145</v>
      </c>
      <c r="H43" s="23">
        <f t="shared" si="12"/>
        <v>138.53333333333333</v>
      </c>
      <c r="I43" s="21">
        <f t="shared" si="13"/>
        <v>3</v>
      </c>
      <c r="J43" s="21">
        <f t="shared" si="14"/>
        <v>6.5002564051992078</v>
      </c>
      <c r="K43" s="21">
        <f t="shared" si="15"/>
        <v>4.6921966351293607</v>
      </c>
      <c r="L43" s="21" t="str">
        <f t="shared" si="16"/>
        <v>ОДНОРОДНЫЕ</v>
      </c>
      <c r="M43" s="23">
        <f t="shared" si="17"/>
        <v>415600</v>
      </c>
    </row>
    <row r="44" spans="1:13" ht="15.75" x14ac:dyDescent="0.25">
      <c r="A44" s="4"/>
      <c r="B44" s="7"/>
      <c r="C44" s="18"/>
      <c r="D44" s="19"/>
      <c r="E44" s="24">
        <f>SUMPRODUCT($D$20:$D$43,E20:E43)</f>
        <v>1345292</v>
      </c>
      <c r="F44" s="29">
        <f t="shared" ref="F44:G44" si="18">SUMPRODUCT($D$20:$D$43,F20:F43)</f>
        <v>1412556.6</v>
      </c>
      <c r="G44" s="29">
        <f t="shared" si="18"/>
        <v>1480236</v>
      </c>
      <c r="H44" s="16"/>
      <c r="I44" s="13"/>
      <c r="J44" s="13"/>
      <c r="K44" s="13"/>
      <c r="L44" s="13"/>
      <c r="M44" s="3">
        <f>SUM(M20:M43)</f>
        <v>1412694.8666666667</v>
      </c>
    </row>
    <row r="46" spans="1:13" x14ac:dyDescent="0.25">
      <c r="A46" s="42" t="s">
        <v>20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x14ac:dyDescent="0.25">
      <c r="A47" s="43" t="s">
        <v>19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3" ht="1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1:15" s="6" customFormat="1" ht="33.75" customHeight="1" x14ac:dyDescent="0.25">
      <c r="A49" s="38" t="s">
        <v>52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5"/>
      <c r="O49" s="5"/>
    </row>
    <row r="51" spans="1:15" x14ac:dyDescent="0.25">
      <c r="J51" s="10"/>
    </row>
    <row r="55" spans="1:15" x14ac:dyDescent="0.25">
      <c r="L55" s="10"/>
    </row>
  </sheetData>
  <mergeCells count="18">
    <mergeCell ref="A49:M49"/>
    <mergeCell ref="A48:M48"/>
    <mergeCell ref="J12:K12"/>
    <mergeCell ref="B14:L14"/>
    <mergeCell ref="A46:M46"/>
    <mergeCell ref="A47:M4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44">
    <cfRule type="containsText" dxfId="11" priority="58" operator="containsText" text="НЕ">
      <formula>NOT(ISERROR(SEARCH("НЕ",L44)))</formula>
    </cfRule>
    <cfRule type="containsText" dxfId="10" priority="59" operator="containsText" text="ОДНОРОДНЫЕ">
      <formula>NOT(ISERROR(SEARCH("ОДНОРОДНЫЕ",L44)))</formula>
    </cfRule>
    <cfRule type="containsText" dxfId="9" priority="60" operator="containsText" text="НЕОДНОРОДНЫЕ">
      <formula>NOT(ISERROR(SEARCH("НЕОДНОРОДНЫЕ",L44)))</formula>
    </cfRule>
  </conditionalFormatting>
  <conditionalFormatting sqref="L44">
    <cfRule type="containsText" dxfId="8" priority="55" operator="containsText" text="НЕОДНОРОДНЫЕ">
      <formula>NOT(ISERROR(SEARCH("НЕОДНОРОДНЫЕ",L44)))</formula>
    </cfRule>
    <cfRule type="containsText" dxfId="7" priority="56" operator="containsText" text="ОДНОРОДНЫЕ">
      <formula>NOT(ISERROR(SEARCH("ОДНОРОДНЫЕ",L44)))</formula>
    </cfRule>
    <cfRule type="containsText" dxfId="6" priority="57" operator="containsText" text="НЕОДНОРОДНЫЕ">
      <formula>NOT(ISERROR(SEARCH("НЕОДНОРОДНЫЕ",L44)))</formula>
    </cfRule>
  </conditionalFormatting>
  <conditionalFormatting sqref="L20:L43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43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2024-01-09T05:47:04Z</dcterms:modified>
</cp:coreProperties>
</file>