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0" i="1" l="1"/>
  <c r="G30" i="1"/>
  <c r="E30" i="1"/>
  <c r="H20" i="1"/>
  <c r="M20" i="1" s="1"/>
  <c r="I20" i="1"/>
  <c r="J20" i="1"/>
  <c r="H21" i="1"/>
  <c r="I21" i="1"/>
  <c r="J21" i="1"/>
  <c r="K21" i="1" s="1"/>
  <c r="L21" i="1" s="1"/>
  <c r="M21" i="1"/>
  <c r="H22" i="1"/>
  <c r="M22" i="1" s="1"/>
  <c r="I22" i="1"/>
  <c r="J22" i="1"/>
  <c r="K22" i="1" s="1"/>
  <c r="L22" i="1" s="1"/>
  <c r="H23" i="1"/>
  <c r="M23" i="1" s="1"/>
  <c r="I23" i="1"/>
  <c r="J23" i="1"/>
  <c r="K23" i="1" s="1"/>
  <c r="L23" i="1" s="1"/>
  <c r="H24" i="1"/>
  <c r="M24" i="1" s="1"/>
  <c r="I24" i="1"/>
  <c r="J24" i="1"/>
  <c r="H25" i="1"/>
  <c r="I25" i="1"/>
  <c r="J25" i="1"/>
  <c r="K25" i="1" s="1"/>
  <c r="L25" i="1" s="1"/>
  <c r="M25" i="1"/>
  <c r="K24" i="1" l="1"/>
  <c r="L24" i="1" s="1"/>
  <c r="K20" i="1"/>
  <c r="L20" i="1" s="1"/>
  <c r="H26" i="1"/>
  <c r="I26" i="1"/>
  <c r="J26" i="1"/>
  <c r="H27" i="1"/>
  <c r="M27" i="1" s="1"/>
  <c r="I27" i="1"/>
  <c r="J27" i="1"/>
  <c r="H28" i="1"/>
  <c r="M28" i="1" s="1"/>
  <c r="I28" i="1"/>
  <c r="J28" i="1"/>
  <c r="K28" i="1" s="1"/>
  <c r="L28" i="1" s="1"/>
  <c r="H29" i="1"/>
  <c r="M29" i="1" s="1"/>
  <c r="I29" i="1"/>
  <c r="J29" i="1"/>
  <c r="K29" i="1" l="1"/>
  <c r="L29" i="1" s="1"/>
  <c r="K27" i="1"/>
  <c r="L27" i="1" s="1"/>
  <c r="K26" i="1"/>
  <c r="L26" i="1" s="1"/>
  <c r="M26" i="1"/>
  <c r="M30" i="1" s="1"/>
  <c r="C17" i="1" l="1"/>
</calcChain>
</file>

<file path=xl/sharedStrings.xml><?xml version="1.0" encoding="utf-8"?>
<sst xmlns="http://schemas.openxmlformats.org/spreadsheetml/2006/main" count="56" uniqueCount="49">
  <si>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</si>
  <si>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</si>
  <si>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</si>
  <si>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</si>
  <si>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</si>
  <si>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</si>
  <si>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</si>
  <si>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</si>
  <si>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</si>
  <si>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</si>
  <si>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</si>
  <si>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</si>
  <si>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</si>
  <si>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</si>
  <si>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</si>
  <si>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</si>
  <si>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</si>
  <si>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</si>
  <si>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</si>
  <si>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</si>
  <si>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</si>
  <si>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</si>
  <si>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</si>
  <si>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</si>
  <si>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</si>
  <si>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</si>
  <si>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</si>
  <si>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</si>
  <si>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Шапочка-берет медицинская из нетканного материала</t>
  </si>
  <si>
    <t xml:space="preserve">Салфетка одноразовая Спанлейс  30*20 </t>
  </si>
  <si>
    <t xml:space="preserve">Салфетка одноразовая  Спанлейс  30*40 </t>
  </si>
  <si>
    <t xml:space="preserve">Простынь одноразовая Спанбонд  sms   70*200  </t>
  </si>
  <si>
    <t xml:space="preserve">Простынь одноразовая Спанбонд  sms   70*80  </t>
  </si>
  <si>
    <t xml:space="preserve">Салфетка одноразовая  Спанбонд  40*60 </t>
  </si>
  <si>
    <t>№ 002-24</t>
  </si>
  <si>
    <t>на поставку изделий медицинских одноразовых из нетканого материала</t>
  </si>
  <si>
    <t xml:space="preserve">Салфетки многослойные, одноразовые, супервпитывающие  р.60*90 </t>
  </si>
  <si>
    <t>Комплект белья одноразового из нетканого материала для ограничения операционного поля, стерильный</t>
  </si>
  <si>
    <t xml:space="preserve">Чехол защитный одноразовый, стерильный </t>
  </si>
  <si>
    <t>Шт.</t>
  </si>
  <si>
    <t>Пачка</t>
  </si>
  <si>
    <t>Рул.</t>
  </si>
  <si>
    <t>Уп.</t>
  </si>
  <si>
    <t>Шт</t>
  </si>
  <si>
    <t xml:space="preserve">Шт </t>
  </si>
  <si>
    <t>Исходя из имеющегося у Заказчика объёма финансового обеспечения для осуществления закупки НМЦД устанавливается в размере 1 173 245 руб. (один миллион сто семьдесят три тысячи двести сорок пять рублей 00 копеек)</t>
  </si>
  <si>
    <t>вх. № 10 от 09.01.2024</t>
  </si>
  <si>
    <t>вх. № 11 от 09.01.2024</t>
  </si>
  <si>
    <t>вх. № 12 от 09.01.2024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</si>
</sst>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="85" zoomScaleNormal="85" zoomScalePageLayoutView="70" workbookViewId="0">
      <selection activeCell="G17" sqref="E17:G17"/>
    </sheetView>
  </sheetViews>
  <sheetFormatPr defaultRowHeight="15" x14ac:dyDescent="0.25"/>
  <cols>
    <col min="1" max="1" width="6.140625" style="15" bestFit="1" customWidth="1"/>
    <col min="2" max="2" width="44.140625" style="15" bestFit="1" customWidth="1"/>
    <col min="3" max="3" width="7.85546875" style="15" bestFit="1" customWidth="1"/>
    <col min="4" max="4" width="7.7109375" style="15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5" customWidth="1"/>
    <col min="10" max="10" width="12.5703125" style="15" customWidth="1"/>
    <col min="11" max="11" width="10.28515625" style="15" customWidth="1"/>
    <col min="12" max="12" width="22.42578125" style="15" bestFit="1" customWidth="1"/>
    <col min="13" max="13" width="17.5703125" style="1" customWidth="1"/>
    <col min="14" max="14" width="9.140625" style="15"/>
    <col min="15" max="15" width="9.7109375" style="15" bestFit="1" customWidth="1"/>
    <col min="16" max="16" width="10.7109375" style="15" bestFit="1" customWidth="1"/>
    <col min="17" max="17" width="11.7109375" style="15" bestFit="1" customWidth="1"/>
    <col min="18" max="18" width="10.7109375" style="15" bestFit="1" customWidth="1"/>
    <col min="19" max="16384" width="9.140625" style="15"/>
  </cols>
  <sheetData>
    <row r="1" spans="2:13" x14ac:dyDescent="0.25">
      <c r="M1" s="11" t="s">
        <v>21</v>
      </c>
    </row>
    <row r="2" spans="2:13" ht="14.45" customHeight="1" x14ac:dyDescent="0.25">
      <c r="M2" s="11" t="s">
        <v>22</v>
      </c>
    </row>
    <row r="3" spans="2:13" x14ac:dyDescent="0.25">
      <c r="E3" s="34" t="s">
        <v>35</v>
      </c>
      <c r="F3" s="34"/>
      <c r="G3" s="34"/>
      <c r="H3" s="34"/>
      <c r="I3" s="34"/>
      <c r="J3" s="34"/>
      <c r="K3" s="34"/>
      <c r="L3" s="34"/>
      <c r="M3" s="34"/>
    </row>
    <row r="4" spans="2:13" x14ac:dyDescent="0.25">
      <c r="G4" s="8"/>
      <c r="H4" s="8"/>
      <c r="I4" s="6"/>
      <c r="J4" s="6"/>
      <c r="K4" s="6"/>
      <c r="L4" s="6"/>
      <c r="M4" s="12" t="s">
        <v>24</v>
      </c>
    </row>
    <row r="5" spans="2:13" x14ac:dyDescent="0.25">
      <c r="G5" s="8"/>
      <c r="H5" s="8"/>
      <c r="I5" s="6"/>
      <c r="J5" s="6"/>
      <c r="K5" s="6"/>
      <c r="L5" s="6"/>
      <c r="M5" s="12" t="s">
        <v>23</v>
      </c>
    </row>
    <row r="6" spans="2:13" ht="14.45" customHeight="1" x14ac:dyDescent="0.25">
      <c r="G6" s="8"/>
      <c r="H6" s="8"/>
      <c r="I6" s="6"/>
      <c r="J6" s="6"/>
      <c r="K6" s="6"/>
      <c r="L6" s="6"/>
      <c r="M6" s="12" t="s">
        <v>34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8" t="s">
        <v>17</v>
      </c>
      <c r="K12" s="38"/>
      <c r="M12" s="1" t="s">
        <v>15</v>
      </c>
    </row>
    <row r="14" spans="2:13" x14ac:dyDescent="0.25">
      <c r="B14" s="38" t="s">
        <v>16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2:13" hidden="1" x14ac:dyDescent="0.25"/>
    <row r="17" spans="1:13" ht="54.6" customHeight="1" x14ac:dyDescent="0.25">
      <c r="A17" s="42" t="s">
        <v>11</v>
      </c>
      <c r="B17" s="43"/>
      <c r="C17" s="44">
        <f>SUM(M26:M29)</f>
        <v>654059.91666666663</v>
      </c>
      <c r="D17" s="45"/>
      <c r="E17" s="48" t="s">
        <v>46</v>
      </c>
      <c r="F17" s="48" t="s">
        <v>47</v>
      </c>
      <c r="G17" s="48" t="s">
        <v>48</v>
      </c>
      <c r="H17" s="16"/>
      <c r="I17" s="13"/>
      <c r="J17" s="13"/>
      <c r="K17" s="13"/>
      <c r="L17" s="13"/>
      <c r="M17" s="16"/>
    </row>
    <row r="18" spans="1:13" ht="30" customHeight="1" x14ac:dyDescent="0.25">
      <c r="A18" s="32" t="s">
        <v>0</v>
      </c>
      <c r="B18" s="32" t="s">
        <v>1</v>
      </c>
      <c r="C18" s="32" t="s">
        <v>2</v>
      </c>
      <c r="D18" s="32"/>
      <c r="E18" s="16" t="s">
        <v>25</v>
      </c>
      <c r="F18" s="16" t="s">
        <v>26</v>
      </c>
      <c r="G18" s="16" t="s">
        <v>27</v>
      </c>
      <c r="H18" s="46" t="s">
        <v>12</v>
      </c>
      <c r="I18" s="32" t="s">
        <v>8</v>
      </c>
      <c r="J18" s="32" t="s">
        <v>9</v>
      </c>
      <c r="K18" s="32" t="s">
        <v>10</v>
      </c>
      <c r="L18" s="32" t="s">
        <v>6</v>
      </c>
      <c r="M18" s="41" t="s">
        <v>7</v>
      </c>
    </row>
    <row r="19" spans="1:13" x14ac:dyDescent="0.25">
      <c r="A19" s="33"/>
      <c r="B19" s="33"/>
      <c r="C19" s="14" t="s">
        <v>3</v>
      </c>
      <c r="D19" s="14" t="s">
        <v>4</v>
      </c>
      <c r="E19" s="17" t="s">
        <v>5</v>
      </c>
      <c r="F19" s="16" t="s">
        <v>5</v>
      </c>
      <c r="G19" s="16" t="s">
        <v>5</v>
      </c>
      <c r="H19" s="47"/>
      <c r="I19" s="32"/>
      <c r="J19" s="32"/>
      <c r="K19" s="32"/>
      <c r="L19" s="32"/>
      <c r="M19" s="41"/>
    </row>
    <row r="20" spans="1:13" s="26" customFormat="1" ht="30" x14ac:dyDescent="0.25">
      <c r="A20" s="4">
        <v>1</v>
      </c>
      <c r="B20" s="29" t="s">
        <v>28</v>
      </c>
      <c r="C20" s="25" t="s">
        <v>39</v>
      </c>
      <c r="D20" s="31">
        <v>10000</v>
      </c>
      <c r="E20" s="30">
        <v>3.3</v>
      </c>
      <c r="F20" s="20">
        <v>3.64</v>
      </c>
      <c r="G20" s="27">
        <v>4</v>
      </c>
      <c r="H20" s="27">
        <f t="shared" ref="H20:H25" si="0">AVERAGE(E20:G20)</f>
        <v>3.6466666666666665</v>
      </c>
      <c r="I20" s="25">
        <f t="shared" ref="I20:I25" si="1" xml:space="preserve"> COUNT(E20:G20)</f>
        <v>3</v>
      </c>
      <c r="J20" s="25">
        <f t="shared" ref="J20:J25" si="2">STDEV(E20:G20)</f>
        <v>0.35004761580866878</v>
      </c>
      <c r="K20" s="25">
        <f t="shared" ref="K20:K25" si="3">J20/H20*100</f>
        <v>9.5991119508775711</v>
      </c>
      <c r="L20" s="25" t="str">
        <f t="shared" ref="L20:L25" si="4">IF(K20&lt;33,"ОДНОРОДНЫЕ","НЕОДНОРОДНЫЕ")</f>
        <v>ОДНОРОДНЫЕ</v>
      </c>
      <c r="M20" s="27">
        <f t="shared" ref="M20:M25" si="5">D20*H20</f>
        <v>36466.666666666664</v>
      </c>
    </row>
    <row r="21" spans="1:13" s="26" customFormat="1" x14ac:dyDescent="0.25">
      <c r="A21" s="4">
        <v>2</v>
      </c>
      <c r="B21" s="28" t="s">
        <v>29</v>
      </c>
      <c r="C21" s="25" t="s">
        <v>40</v>
      </c>
      <c r="D21" s="31">
        <v>216</v>
      </c>
      <c r="E21" s="30">
        <v>180</v>
      </c>
      <c r="F21" s="20">
        <v>198.45</v>
      </c>
      <c r="G21" s="27">
        <v>215</v>
      </c>
      <c r="H21" s="27">
        <f t="shared" si="0"/>
        <v>197.81666666666669</v>
      </c>
      <c r="I21" s="25">
        <f t="shared" si="1"/>
        <v>3</v>
      </c>
      <c r="J21" s="25">
        <f t="shared" si="2"/>
        <v>17.508593128327966</v>
      </c>
      <c r="K21" s="25">
        <f t="shared" si="3"/>
        <v>8.8509190976466243</v>
      </c>
      <c r="L21" s="25" t="str">
        <f t="shared" si="4"/>
        <v>ОДНОРОДНЫЕ</v>
      </c>
      <c r="M21" s="27">
        <f t="shared" si="5"/>
        <v>42728.400000000009</v>
      </c>
    </row>
    <row r="22" spans="1:13" s="26" customFormat="1" x14ac:dyDescent="0.25">
      <c r="A22" s="4">
        <v>3</v>
      </c>
      <c r="B22" s="28" t="s">
        <v>30</v>
      </c>
      <c r="C22" s="25" t="s">
        <v>40</v>
      </c>
      <c r="D22" s="31">
        <v>630</v>
      </c>
      <c r="E22" s="30">
        <v>258</v>
      </c>
      <c r="F22" s="20">
        <v>284.45</v>
      </c>
      <c r="G22" s="27">
        <v>305</v>
      </c>
      <c r="H22" s="27">
        <f t="shared" si="0"/>
        <v>282.48333333333335</v>
      </c>
      <c r="I22" s="25">
        <f t="shared" si="1"/>
        <v>3</v>
      </c>
      <c r="J22" s="25">
        <f t="shared" si="2"/>
        <v>23.561639020520907</v>
      </c>
      <c r="K22" s="25">
        <f t="shared" si="3"/>
        <v>8.3408952813219326</v>
      </c>
      <c r="L22" s="25" t="str">
        <f t="shared" si="4"/>
        <v>ОДНОРОДНЫЕ</v>
      </c>
      <c r="M22" s="27">
        <f t="shared" si="5"/>
        <v>177964.5</v>
      </c>
    </row>
    <row r="23" spans="1:13" s="26" customFormat="1" x14ac:dyDescent="0.25">
      <c r="A23" s="4">
        <v>4</v>
      </c>
      <c r="B23" s="28" t="s">
        <v>31</v>
      </c>
      <c r="C23" s="25" t="s">
        <v>41</v>
      </c>
      <c r="D23" s="31">
        <v>420</v>
      </c>
      <c r="E23" s="30">
        <v>480</v>
      </c>
      <c r="F23" s="20">
        <v>529.20000000000005</v>
      </c>
      <c r="G23" s="27">
        <v>566</v>
      </c>
      <c r="H23" s="27">
        <f t="shared" si="0"/>
        <v>525.06666666666672</v>
      </c>
      <c r="I23" s="25">
        <f t="shared" si="1"/>
        <v>3</v>
      </c>
      <c r="J23" s="25">
        <f t="shared" si="2"/>
        <v>43.148735014289045</v>
      </c>
      <c r="K23" s="25">
        <f t="shared" si="3"/>
        <v>8.2177631439097976</v>
      </c>
      <c r="L23" s="25" t="str">
        <f t="shared" si="4"/>
        <v>ОДНОРОДНЫЕ</v>
      </c>
      <c r="M23" s="27">
        <f t="shared" si="5"/>
        <v>220528.00000000003</v>
      </c>
    </row>
    <row r="24" spans="1:13" s="26" customFormat="1" x14ac:dyDescent="0.25">
      <c r="A24" s="4">
        <v>5</v>
      </c>
      <c r="B24" s="28" t="s">
        <v>32</v>
      </c>
      <c r="C24" s="25" t="s">
        <v>41</v>
      </c>
      <c r="D24" s="31">
        <v>120</v>
      </c>
      <c r="E24" s="30">
        <v>564</v>
      </c>
      <c r="F24" s="20">
        <v>621.80999999999995</v>
      </c>
      <c r="G24" s="27">
        <v>665</v>
      </c>
      <c r="H24" s="27">
        <f t="shared" si="0"/>
        <v>616.93666666666661</v>
      </c>
      <c r="I24" s="25">
        <f t="shared" si="1"/>
        <v>3</v>
      </c>
      <c r="J24" s="25">
        <f t="shared" si="2"/>
        <v>50.676049898678301</v>
      </c>
      <c r="K24" s="25">
        <f t="shared" si="3"/>
        <v>8.2141413595147483</v>
      </c>
      <c r="L24" s="25" t="str">
        <f t="shared" si="4"/>
        <v>ОДНОРОДНЫЕ</v>
      </c>
      <c r="M24" s="27">
        <f t="shared" si="5"/>
        <v>74032.399999999994</v>
      </c>
    </row>
    <row r="25" spans="1:13" s="26" customFormat="1" x14ac:dyDescent="0.25">
      <c r="A25" s="4">
        <v>6</v>
      </c>
      <c r="B25" s="28" t="s">
        <v>33</v>
      </c>
      <c r="C25" s="25" t="s">
        <v>41</v>
      </c>
      <c r="D25" s="31">
        <v>300</v>
      </c>
      <c r="E25" s="30">
        <v>240</v>
      </c>
      <c r="F25" s="20">
        <v>264.60000000000002</v>
      </c>
      <c r="G25" s="27">
        <v>283</v>
      </c>
      <c r="H25" s="27">
        <f t="shared" si="0"/>
        <v>262.53333333333336</v>
      </c>
      <c r="I25" s="25">
        <f t="shared" si="1"/>
        <v>3</v>
      </c>
      <c r="J25" s="25">
        <f t="shared" si="2"/>
        <v>21.574367507144522</v>
      </c>
      <c r="K25" s="25">
        <f t="shared" si="3"/>
        <v>8.2177631439097976</v>
      </c>
      <c r="L25" s="25" t="str">
        <f t="shared" si="4"/>
        <v>ОДНОРОДНЫЕ</v>
      </c>
      <c r="M25" s="27">
        <f t="shared" si="5"/>
        <v>78760.000000000015</v>
      </c>
    </row>
    <row r="26" spans="1:13" s="22" customFormat="1" ht="30" x14ac:dyDescent="0.25">
      <c r="A26" s="4">
        <v>7</v>
      </c>
      <c r="B26" s="28" t="s">
        <v>36</v>
      </c>
      <c r="C26" s="25" t="s">
        <v>42</v>
      </c>
      <c r="D26" s="31">
        <v>400</v>
      </c>
      <c r="E26" s="20">
        <v>966</v>
      </c>
      <c r="F26" s="20">
        <v>1065.02</v>
      </c>
      <c r="G26" s="23">
        <v>1140</v>
      </c>
      <c r="H26" s="23">
        <f t="shared" ref="H26:H29" si="6">AVERAGE(E26:G26)</f>
        <v>1057.0066666666667</v>
      </c>
      <c r="I26" s="21">
        <f t="shared" ref="I26:I29" si="7" xml:space="preserve"> COUNT(E26:G26)</f>
        <v>3</v>
      </c>
      <c r="J26" s="21">
        <f t="shared" ref="J26:J29" si="8">STDEV(E26:G26)</f>
        <v>87.276343491998631</v>
      </c>
      <c r="K26" s="21">
        <f t="shared" ref="K26:K29" si="9">J26/H26*100</f>
        <v>8.2569340614690514</v>
      </c>
      <c r="L26" s="21" t="str">
        <f t="shared" ref="L26:L29" si="10">IF(K26&lt;33,"ОДНОРОДНЫЕ","НЕОДНОРОДНЫЕ")</f>
        <v>ОДНОРОДНЫЕ</v>
      </c>
      <c r="M26" s="23">
        <f t="shared" ref="M26:M29" si="11">D26*H26</f>
        <v>422802.66666666669</v>
      </c>
    </row>
    <row r="27" spans="1:13" s="22" customFormat="1" ht="45" x14ac:dyDescent="0.25">
      <c r="A27" s="4">
        <v>8</v>
      </c>
      <c r="B27" s="28" t="s">
        <v>37</v>
      </c>
      <c r="C27" s="25" t="s">
        <v>43</v>
      </c>
      <c r="D27" s="31">
        <v>255</v>
      </c>
      <c r="E27" s="20">
        <v>275</v>
      </c>
      <c r="F27" s="20">
        <v>303.19</v>
      </c>
      <c r="G27" s="23">
        <v>325</v>
      </c>
      <c r="H27" s="23">
        <f t="shared" si="6"/>
        <v>301.06333333333333</v>
      </c>
      <c r="I27" s="21">
        <f t="shared" si="7"/>
        <v>3</v>
      </c>
      <c r="J27" s="21">
        <f t="shared" si="8"/>
        <v>25.067748868483051</v>
      </c>
      <c r="K27" s="21">
        <f t="shared" si="9"/>
        <v>8.3264038137544869</v>
      </c>
      <c r="L27" s="21" t="str">
        <f t="shared" si="10"/>
        <v>ОДНОРОДНЫЕ</v>
      </c>
      <c r="M27" s="23">
        <f t="shared" si="11"/>
        <v>76771.149999999994</v>
      </c>
    </row>
    <row r="28" spans="1:13" s="22" customFormat="1" ht="45" x14ac:dyDescent="0.25">
      <c r="A28" s="4">
        <v>9</v>
      </c>
      <c r="B28" s="28" t="s">
        <v>37</v>
      </c>
      <c r="C28" s="25" t="s">
        <v>44</v>
      </c>
      <c r="D28" s="31">
        <v>253</v>
      </c>
      <c r="E28" s="20">
        <v>440</v>
      </c>
      <c r="F28" s="20">
        <v>485.1</v>
      </c>
      <c r="G28" s="23">
        <v>520</v>
      </c>
      <c r="H28" s="23">
        <f t="shared" si="6"/>
        <v>481.7</v>
      </c>
      <c r="I28" s="21">
        <f t="shared" si="7"/>
        <v>3</v>
      </c>
      <c r="J28" s="21">
        <f t="shared" si="8"/>
        <v>40.108228582175009</v>
      </c>
      <c r="K28" s="21">
        <f t="shared" si="9"/>
        <v>8.326391650856344</v>
      </c>
      <c r="L28" s="21" t="str">
        <f t="shared" si="10"/>
        <v>ОДНОРОДНЫЕ</v>
      </c>
      <c r="M28" s="23">
        <f t="shared" si="11"/>
        <v>121870.09999999999</v>
      </c>
    </row>
    <row r="29" spans="1:13" s="22" customFormat="1" x14ac:dyDescent="0.25">
      <c r="A29" s="4">
        <v>10</v>
      </c>
      <c r="B29" s="28" t="s">
        <v>38</v>
      </c>
      <c r="C29" s="25" t="s">
        <v>39</v>
      </c>
      <c r="D29" s="31">
        <v>600</v>
      </c>
      <c r="E29" s="20">
        <v>49.5</v>
      </c>
      <c r="F29" s="20">
        <v>54.58</v>
      </c>
      <c r="G29" s="23">
        <v>59</v>
      </c>
      <c r="H29" s="23">
        <f t="shared" si="6"/>
        <v>54.359999999999992</v>
      </c>
      <c r="I29" s="21">
        <f t="shared" si="7"/>
        <v>3</v>
      </c>
      <c r="J29" s="21">
        <f t="shared" si="8"/>
        <v>4.7538195169779005</v>
      </c>
      <c r="K29" s="21">
        <f t="shared" si="9"/>
        <v>8.7450690157798032</v>
      </c>
      <c r="L29" s="21" t="str">
        <f t="shared" si="10"/>
        <v>ОДНОРОДНЫЕ</v>
      </c>
      <c r="M29" s="23">
        <f t="shared" si="11"/>
        <v>32615.999999999996</v>
      </c>
    </row>
    <row r="30" spans="1:13" ht="15.75" x14ac:dyDescent="0.25">
      <c r="A30" s="4"/>
      <c r="B30" s="7"/>
      <c r="C30" s="18"/>
      <c r="D30" s="19"/>
      <c r="E30" s="24">
        <f>SUMPRODUCT($D$20:$D$29,E20:E29)</f>
        <v>1173245</v>
      </c>
      <c r="F30" s="27">
        <f t="shared" ref="F30:G30" si="12">SUMPRODUCT($D$20:$D$29,F20:F29)</f>
        <v>1293529.6499999999</v>
      </c>
      <c r="G30" s="27">
        <f t="shared" si="12"/>
        <v>1386845</v>
      </c>
      <c r="H30" s="16"/>
      <c r="I30" s="13"/>
      <c r="J30" s="13"/>
      <c r="K30" s="13"/>
      <c r="L30" s="13"/>
      <c r="M30" s="3">
        <f>SUM(M20:M29)</f>
        <v>1284539.8833333333</v>
      </c>
    </row>
    <row r="32" spans="1:13" x14ac:dyDescent="0.25">
      <c r="A32" s="39" t="s">
        <v>20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1:15" x14ac:dyDescent="0.25">
      <c r="A33" s="40" t="s">
        <v>19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</row>
    <row r="34" spans="1:15" ht="15" customHeight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1:15" s="6" customFormat="1" ht="33.75" customHeight="1" x14ac:dyDescent="0.25">
      <c r="A35" s="35" t="s">
        <v>45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5"/>
      <c r="O35" s="5"/>
    </row>
    <row r="37" spans="1:15" x14ac:dyDescent="0.25">
      <c r="J37" s="10"/>
    </row>
    <row r="41" spans="1:15" x14ac:dyDescent="0.25">
      <c r="L41" s="10"/>
    </row>
  </sheetData>
  <mergeCells count="18">
    <mergeCell ref="L18:L19"/>
    <mergeCell ref="A18:A19"/>
    <mergeCell ref="B18:B19"/>
    <mergeCell ref="C18:D18"/>
    <mergeCell ref="E3:M3"/>
    <mergeCell ref="A35:M35"/>
    <mergeCell ref="A34:M34"/>
    <mergeCell ref="J12:K12"/>
    <mergeCell ref="B14:L14"/>
    <mergeCell ref="A32:M32"/>
    <mergeCell ref="A33:M33"/>
    <mergeCell ref="M18:M19"/>
    <mergeCell ref="A17:B17"/>
    <mergeCell ref="C17:D17"/>
    <mergeCell ref="H18:H19"/>
    <mergeCell ref="I18:I19"/>
    <mergeCell ref="J18:J19"/>
    <mergeCell ref="K18:K19"/>
  </mergeCells>
  <conditionalFormatting sqref="L30">
    <cfRule type="containsText" dxfId="11" priority="58" operator="containsText" text="НЕ">
      <formula>NOT(ISERROR(SEARCH("НЕ",L30)))</formula>
    </cfRule>
    <cfRule type="containsText" dxfId="10" priority="59" operator="containsText" text="ОДНОРОДНЫЕ">
      <formula>NOT(ISERROR(SEARCH("ОДНОРОДНЫЕ",L30)))</formula>
    </cfRule>
    <cfRule type="containsText" dxfId="9" priority="60" operator="containsText" text="НЕОДНОРОДНЫЕ">
      <formula>NOT(ISERROR(SEARCH("НЕОДНОРОДНЫЕ",L30)))</formula>
    </cfRule>
  </conditionalFormatting>
  <conditionalFormatting sqref="L30">
    <cfRule type="containsText" dxfId="8" priority="55" operator="containsText" text="НЕОДНОРОДНЫЕ">
      <formula>NOT(ISERROR(SEARCH("НЕОДНОРОДНЫЕ",L30)))</formula>
    </cfRule>
    <cfRule type="containsText" dxfId="7" priority="56" operator="containsText" text="ОДНОРОДНЫЕ">
      <formula>NOT(ISERROR(SEARCH("ОДНОРОДНЫЕ",L30)))</formula>
    </cfRule>
    <cfRule type="containsText" dxfId="6" priority="57" operator="containsText" text="НЕОДНОРОДНЫЕ">
      <formula>NOT(ISERROR(SEARCH("НЕОДНОРОДНЫЕ",L30)))</formula>
    </cfRule>
  </conditionalFormatting>
  <conditionalFormatting sqref="L20:L29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9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2024-01-09T05:44:49Z</dcterms:modified>
</cp:coreProperties>
</file>