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 l="1"/>
  <c r="H20" i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E24" i="1"/>
  <c r="K23" i="1" l="1"/>
  <c r="L23" i="1" s="1"/>
  <c r="K21" i="1"/>
  <c r="L21" i="1" s="1"/>
  <c r="K20" i="1"/>
  <c r="L20" i="1" s="1"/>
  <c r="M20" i="1"/>
  <c r="M24" i="1" l="1"/>
  <c r="C17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<sst xmlns="http://schemas.openxmlformats.org/spreadsheetml/2006/main" count="44" uniqueCount="39">
  <si>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</si>
  <si>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</si>
  <si>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</si>
  <si>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</si>
  <si>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</si>
  <si>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</si>
  <si>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</si>
  <si>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</si>
  <si>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</si>
  <si>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</si>
  <si>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</si>
  <si>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</si>
  <si>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</si>
  <si>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</si>
  <si>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</si>
  <si>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</si>
  <si>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</si>
  <si>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</si>
  <si>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</si>
  <si>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</si>
  <si>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</si>
  <si>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</si>
  <si>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</si>
  <si>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</si>
  <si>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</si>
  <si>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</si>
  <si>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</si>
  <si>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</si>
  <si>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</si>
  <si>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001-24</t>
  </si>
  <si>
    <t>на поставку систем инфузионных, трансфузионных одноразовых</t>
  </si>
  <si>
    <t>Система   ИНФУЗИОННАЯ для переливания растворов</t>
  </si>
  <si>
    <t>Система   ИНФУЗИОННАЯ для переливания растворов, с Y-портом.</t>
  </si>
  <si>
    <t>Система инфузионная для переливания растворов, чувствительных УФ-излучению.</t>
  </si>
  <si>
    <t>Система трансфузионная для переливания крови</t>
  </si>
  <si>
    <t>Исходя из имеющегося у Заказчика объёма финансового обеспечения для осуществления закупки НМЦД устанавливается в размере 1154000 руб. (один миллион сто пятьдесят четыре тысячи рублей 00 копеек)</t>
  </si>
  <si>
    <t>вх. № 13 от 09.01.2024</t>
  </si>
  <si>
    <t>вх. № 14 от 09.01.2024</t>
  </si>
  <si>
    <t>вх. № 15 от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</si>
</sst>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G25" sqref="G25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29" t="s">
        <v>30</v>
      </c>
      <c r="F3" s="29"/>
      <c r="G3" s="29"/>
      <c r="H3" s="29"/>
      <c r="I3" s="29"/>
      <c r="J3" s="29"/>
      <c r="K3" s="29"/>
      <c r="L3" s="29"/>
      <c r="M3" s="29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29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3" t="s">
        <v>17</v>
      </c>
      <c r="K12" s="33"/>
      <c r="M12" s="1" t="s">
        <v>15</v>
      </c>
    </row>
    <row r="14" spans="2:13" x14ac:dyDescent="0.25">
      <c r="B14" s="33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3" hidden="1" x14ac:dyDescent="0.25"/>
    <row r="17" spans="1:15" ht="54.6" customHeight="1" x14ac:dyDescent="0.25">
      <c r="A17" s="37" t="s">
        <v>11</v>
      </c>
      <c r="B17" s="38"/>
      <c r="C17" s="39">
        <f>SUM(M20:M23)</f>
        <v>1486273.333333333</v>
      </c>
      <c r="D17" s="40"/>
      <c r="E17" s="45" t="s">
        <v>37</v>
      </c>
      <c r="F17" s="45" t="s">
        <v>38</v>
      </c>
      <c r="G17" s="45" t="s">
        <v>36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43" t="s">
        <v>0</v>
      </c>
      <c r="B18" s="43" t="s">
        <v>1</v>
      </c>
      <c r="C18" s="43" t="s">
        <v>2</v>
      </c>
      <c r="D18" s="43"/>
      <c r="E18" s="16" t="s">
        <v>25</v>
      </c>
      <c r="F18" s="16" t="s">
        <v>26</v>
      </c>
      <c r="G18" s="16" t="s">
        <v>27</v>
      </c>
      <c r="H18" s="41" t="s">
        <v>12</v>
      </c>
      <c r="I18" s="43" t="s">
        <v>8</v>
      </c>
      <c r="J18" s="43" t="s">
        <v>9</v>
      </c>
      <c r="K18" s="43" t="s">
        <v>10</v>
      </c>
      <c r="L18" s="43" t="s">
        <v>6</v>
      </c>
      <c r="M18" s="36" t="s">
        <v>7</v>
      </c>
    </row>
    <row r="19" spans="1:15" x14ac:dyDescent="0.25">
      <c r="A19" s="44"/>
      <c r="B19" s="44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2"/>
      <c r="I19" s="43"/>
      <c r="J19" s="43"/>
      <c r="K19" s="43"/>
      <c r="L19" s="43"/>
      <c r="M19" s="36"/>
    </row>
    <row r="20" spans="1:15" s="22" customFormat="1" ht="30" x14ac:dyDescent="0.25">
      <c r="A20" s="4">
        <v>1</v>
      </c>
      <c r="B20" s="27" t="s">
        <v>31</v>
      </c>
      <c r="C20" s="25" t="s">
        <v>28</v>
      </c>
      <c r="D20" s="28">
        <v>40000</v>
      </c>
      <c r="E20" s="26">
        <v>21.8</v>
      </c>
      <c r="F20" s="20">
        <v>36.659999999999997</v>
      </c>
      <c r="G20" s="23">
        <v>28</v>
      </c>
      <c r="H20" s="23">
        <f t="shared" ref="H20:H23" si="0">AVERAGE(E20:G20)</f>
        <v>28.819999999999997</v>
      </c>
      <c r="I20" s="21">
        <f t="shared" ref="I20:I23" si="1" xml:space="preserve"> COUNT(E20:G20)</f>
        <v>3</v>
      </c>
      <c r="J20" s="21">
        <f t="shared" ref="J20:J23" si="2">STDEV(E20:G20)</f>
        <v>7.4638595913910546</v>
      </c>
      <c r="K20" s="21">
        <f t="shared" ref="K20:K23" si="3">J20/H20*100</f>
        <v>25.89819427963586</v>
      </c>
      <c r="L20" s="21" t="str">
        <f t="shared" ref="L20:L23" si="4">IF(K20&lt;33,"ОДНОРОДНЫЕ","НЕОДНОРОДНЫЕ")</f>
        <v>ОДНОРОДНЫЕ</v>
      </c>
      <c r="M20" s="23">
        <f t="shared" ref="M20:M23" si="5">D20*H20</f>
        <v>1152799.9999999998</v>
      </c>
    </row>
    <row r="21" spans="1:15" s="22" customFormat="1" ht="30" x14ac:dyDescent="0.25">
      <c r="A21" s="4">
        <v>2</v>
      </c>
      <c r="B21" s="27" t="s">
        <v>32</v>
      </c>
      <c r="C21" s="25" t="s">
        <v>28</v>
      </c>
      <c r="D21" s="28">
        <v>2000</v>
      </c>
      <c r="E21" s="26">
        <v>30</v>
      </c>
      <c r="F21" s="20">
        <v>53.24</v>
      </c>
      <c r="G21" s="23">
        <v>46</v>
      </c>
      <c r="H21" s="23">
        <f t="shared" si="0"/>
        <v>43.080000000000005</v>
      </c>
      <c r="I21" s="21">
        <f t="shared" si="1"/>
        <v>3</v>
      </c>
      <c r="J21" s="21">
        <f t="shared" si="2"/>
        <v>11.891980491070434</v>
      </c>
      <c r="K21" s="21">
        <f t="shared" si="3"/>
        <v>27.604411539160704</v>
      </c>
      <c r="L21" s="21" t="str">
        <f t="shared" si="4"/>
        <v>ОДНОРОДНЫЕ</v>
      </c>
      <c r="M21" s="23">
        <f t="shared" si="5"/>
        <v>86160.000000000015</v>
      </c>
    </row>
    <row r="22" spans="1:15" s="22" customFormat="1" ht="30" x14ac:dyDescent="0.25">
      <c r="A22" s="4">
        <v>3</v>
      </c>
      <c r="B22" s="27" t="s">
        <v>33</v>
      </c>
      <c r="C22" s="25" t="s">
        <v>28</v>
      </c>
      <c r="D22" s="28">
        <v>1000</v>
      </c>
      <c r="E22" s="26">
        <v>130</v>
      </c>
      <c r="F22" s="20">
        <v>135.16</v>
      </c>
      <c r="G22" s="23">
        <v>131.5</v>
      </c>
      <c r="H22" s="23">
        <f t="shared" si="0"/>
        <v>132.22</v>
      </c>
      <c r="I22" s="21">
        <f t="shared" si="1"/>
        <v>3</v>
      </c>
      <c r="J22" s="21">
        <f t="shared" si="2"/>
        <v>2.6542795632713578</v>
      </c>
      <c r="K22" s="21">
        <f t="shared" si="3"/>
        <v>2.0074720641895007</v>
      </c>
      <c r="L22" s="21" t="str">
        <f t="shared" si="4"/>
        <v>ОДНОРОДНЫЕ</v>
      </c>
      <c r="M22" s="23">
        <f t="shared" si="5"/>
        <v>132220</v>
      </c>
    </row>
    <row r="23" spans="1:15" s="22" customFormat="1" ht="30" x14ac:dyDescent="0.25">
      <c r="A23" s="4">
        <v>4</v>
      </c>
      <c r="B23" s="27" t="s">
        <v>34</v>
      </c>
      <c r="C23" s="25" t="s">
        <v>28</v>
      </c>
      <c r="D23" s="28">
        <v>2000</v>
      </c>
      <c r="E23" s="26">
        <v>46</v>
      </c>
      <c r="F23" s="20">
        <v>66.64</v>
      </c>
      <c r="G23" s="23">
        <v>60</v>
      </c>
      <c r="H23" s="23">
        <f t="shared" si="0"/>
        <v>57.54666666666666</v>
      </c>
      <c r="I23" s="21">
        <f t="shared" si="1"/>
        <v>3</v>
      </c>
      <c r="J23" s="21">
        <f t="shared" si="2"/>
        <v>10.536438360913726</v>
      </c>
      <c r="K23" s="21">
        <f t="shared" si="3"/>
        <v>18.309380840327378</v>
      </c>
      <c r="L23" s="21" t="str">
        <f t="shared" si="4"/>
        <v>ОДНОРОДНЫЕ</v>
      </c>
      <c r="M23" s="23">
        <f t="shared" si="5"/>
        <v>115093.33333333331</v>
      </c>
    </row>
    <row r="24" spans="1:15" ht="15.75" x14ac:dyDescent="0.25">
      <c r="A24" s="4"/>
      <c r="B24" s="7"/>
      <c r="C24" s="18"/>
      <c r="D24" s="19"/>
      <c r="E24" s="26">
        <f>SUMPRODUCT($D$20:$D$23,E20:E23)</f>
        <v>1154000</v>
      </c>
      <c r="F24" s="24">
        <f>SUMPRODUCT($D$20:$D$23,F20:F23)</f>
        <v>1841319.9999999998</v>
      </c>
      <c r="G24" s="24">
        <f>SUMPRODUCT($D$20:$D$23,G20:G23)</f>
        <v>1463500</v>
      </c>
      <c r="H24" s="16"/>
      <c r="I24" s="13"/>
      <c r="J24" s="13"/>
      <c r="K24" s="13"/>
      <c r="L24" s="13"/>
      <c r="M24" s="3">
        <f>SUM(M20:M23)</f>
        <v>1486273.333333333</v>
      </c>
    </row>
    <row r="26" spans="1:15" x14ac:dyDescent="0.25">
      <c r="A26" s="34" t="s">
        <v>20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5" x14ac:dyDescent="0.25">
      <c r="A27" s="35" t="s">
        <v>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ht="1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5" s="6" customFormat="1" x14ac:dyDescent="0.25">
      <c r="A29" s="30" t="s">
        <v>35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5"/>
      <c r="O29" s="5"/>
    </row>
    <row r="31" spans="1:15" x14ac:dyDescent="0.25">
      <c r="J31" s="10"/>
    </row>
    <row r="35" spans="12:12" x14ac:dyDescent="0.25">
      <c r="L35" s="10"/>
    </row>
  </sheetData>
  <mergeCells count="18"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4">
    <cfRule type="containsText" dxfId="11" priority="58" operator="containsText" text="НЕ">
      <formula>NOT(ISERROR(SEARCH("НЕ",L24)))</formula>
    </cfRule>
    <cfRule type="containsText" dxfId="10" priority="59" operator="containsText" text="ОДНОРОДНЫЕ">
      <formula>NOT(ISERROR(SEARCH("ОДНОРОДНЫЕ",L24)))</formula>
    </cfRule>
    <cfRule type="containsText" dxfId="9" priority="60" operator="containsText" text="НЕОДНОРОДНЫЕ">
      <formula>NOT(ISERROR(SEARCH("НЕОДНОРОДНЫЕ",L24)))</formula>
    </cfRule>
  </conditionalFormatting>
  <conditionalFormatting sqref="L24">
    <cfRule type="containsText" dxfId="8" priority="55" operator="containsText" text="НЕОДНОРОДНЫЕ">
      <formula>NOT(ISERROR(SEARCH("НЕОДНОРОДНЫЕ",L24)))</formula>
    </cfRule>
    <cfRule type="containsText" dxfId="7" priority="56" operator="containsText" text="ОДНОРОДНЫЕ">
      <formula>NOT(ISERROR(SEARCH("ОДНОРОДНЫЕ",L24)))</formula>
    </cfRule>
    <cfRule type="containsText" dxfId="6" priority="57" operator="containsText" text="НЕОДНОРОДНЫЕ">
      <formula>NOT(ISERROR(SEARCH("НЕОДНОРОДНЫЕ",L24)))</formula>
    </cfRule>
  </conditionalFormatting>
  <conditionalFormatting sqref="L20:L2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2024-01-09T05:42:34Z</dcterms:modified>
</cp:coreProperties>
</file>