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1" i="1" l="1"/>
  <c r="H22" i="1"/>
  <c r="H20" i="1"/>
  <c r="M21" i="1" l="1"/>
  <c r="I21" i="1"/>
  <c r="J21" i="1"/>
  <c r="M22" i="1"/>
  <c r="I22" i="1"/>
  <c r="J22" i="1"/>
  <c r="K22" i="1" l="1"/>
  <c r="L22" i="1" s="1"/>
  <c r="K21" i="1"/>
  <c r="L21" i="1" s="1"/>
  <c r="M20" i="1" l="1"/>
  <c r="I20" i="1"/>
  <c r="J20" i="1"/>
  <c r="G23" i="1"/>
  <c r="F23" i="1"/>
  <c r="E23" i="1"/>
  <c r="M23" i="1" l="1"/>
  <c r="C17" i="1" s="1"/>
  <c r="K20" i="1"/>
  <c r="L20" i="1" s="1"/>
</calcChain>
</file>

<file path=xl/sharedStrings.xml><?xml version="1.0" encoding="utf-8"?>
<sst xmlns="http://schemas.openxmlformats.org/spreadsheetml/2006/main" count="42" uniqueCount="39">
  <si>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</si>
  <si>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</si>
  <si>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</si>
  <si>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</si>
  <si>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</si>
  <si>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</si>
  <si>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</si>
  <si>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</si>
  <si>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</si>
  <si>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</si>
  <si>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</si>
  <si>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</si>
  <si>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</si>
  <si>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</si>
  <si>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</si>
  <si>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</si>
  <si>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</si>
  <si>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</si>
  <si>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</si>
  <si>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</si>
  <si>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</si>
  <si>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</si>
  <si>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</si>
  <si>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</si>
  <si>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</si>
  <si>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</si>
  <si>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</si>
  <si>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</si>
  <si>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набор</t>
  </si>
  <si>
    <t>Тест-полоски для автоматического анализатора мочи Uriscan</t>
  </si>
  <si>
    <t>Тест-полоски для определения микроальбумина</t>
  </si>
  <si>
    <t xml:space="preserve">Контрольный материал для полуколичественного анализа мочи Uritrol </t>
  </si>
  <si>
    <t>упак</t>
  </si>
  <si>
    <t>КП вх. № 2291 от 20.09.2024</t>
  </si>
  <si>
    <t>КП вх. № 2292 от 20.09.2024</t>
  </si>
  <si>
    <t>КП вх. № 2293 от 20.09.2024</t>
  </si>
  <si>
    <t>Начальная (максимальная) цена договора устанавливается в размере 1 435 655,33 руб. (один миллион четыреста тридцать пять тысяч шестьсот пятьдесят пять рублей тридцать три копейки)</t>
  </si>
  <si>
    <t>№ 170-24</t>
  </si>
  <si>
    <t>на поставку тест полосок для мочевого анализатора Uriscan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</si>
</sst>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tabSelected="1" zoomScale="85" zoomScaleNormal="85" zoomScalePageLayoutView="70" workbookViewId="0">
      <selection activeCell="H20" sqref="H20:H22"/>
    </sheetView>
  </sheetViews>
  <sheetFormatPr defaultRowHeight="15" x14ac:dyDescent="0.25"/>
  <cols>
    <col min="1" max="1" width="6.140625" style="14" bestFit="1" customWidth="1"/>
    <col min="2" max="2" width="44.140625" style="14" bestFit="1" customWidth="1"/>
    <col min="3" max="3" width="9.5703125" style="14" customWidth="1"/>
    <col min="4" max="4" width="7.140625" style="14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7.5703125" style="1" customWidth="1"/>
    <col min="14" max="14" width="9.140625" style="14"/>
    <col min="15" max="15" width="11.7109375" style="14" bestFit="1" customWidth="1"/>
    <col min="16" max="16" width="10.7109375" style="14" bestFit="1" customWidth="1"/>
    <col min="17" max="17" width="11.7109375" style="14" bestFit="1" customWidth="1"/>
    <col min="18" max="18" width="10.7109375" style="14" bestFit="1" customWidth="1"/>
    <col min="19" max="16384" width="9.140625" style="14"/>
  </cols>
  <sheetData>
    <row r="1" spans="2:13" x14ac:dyDescent="0.25">
      <c r="M1" s="10" t="s">
        <v>21</v>
      </c>
    </row>
    <row r="2" spans="2:13" ht="14.45" customHeight="1" x14ac:dyDescent="0.25">
      <c r="M2" s="10" t="s">
        <v>22</v>
      </c>
    </row>
    <row r="3" spans="2:13" x14ac:dyDescent="0.25">
      <c r="E3" s="33" t="s">
        <v>38</v>
      </c>
      <c r="F3" s="33"/>
      <c r="G3" s="33"/>
      <c r="H3" s="33"/>
      <c r="I3" s="33"/>
      <c r="J3" s="33"/>
      <c r="K3" s="33"/>
      <c r="L3" s="33"/>
      <c r="M3" s="33"/>
    </row>
    <row r="4" spans="2:13" x14ac:dyDescent="0.25">
      <c r="G4" s="7"/>
      <c r="H4" s="7"/>
      <c r="I4" s="6"/>
      <c r="J4" s="6"/>
      <c r="K4" s="6"/>
      <c r="L4" s="6"/>
      <c r="M4" s="11" t="s">
        <v>24</v>
      </c>
    </row>
    <row r="5" spans="2:13" x14ac:dyDescent="0.25">
      <c r="G5" s="7"/>
      <c r="H5" s="7"/>
      <c r="I5" s="6"/>
      <c r="J5" s="6"/>
      <c r="K5" s="6"/>
      <c r="L5" s="6"/>
      <c r="M5" s="11" t="s">
        <v>23</v>
      </c>
    </row>
    <row r="6" spans="2:13" ht="14.45" customHeight="1" x14ac:dyDescent="0.25">
      <c r="G6" s="7"/>
      <c r="H6" s="7"/>
      <c r="I6" s="6"/>
      <c r="J6" s="6"/>
      <c r="K6" s="6"/>
      <c r="L6" s="6"/>
      <c r="M6" s="11" t="s">
        <v>37</v>
      </c>
    </row>
    <row r="7" spans="2:13" x14ac:dyDescent="0.25">
      <c r="G7" s="7"/>
      <c r="H7" s="7"/>
      <c r="I7" s="6"/>
      <c r="J7" s="6"/>
      <c r="K7" s="6"/>
      <c r="L7" s="6"/>
      <c r="M7" s="7"/>
    </row>
    <row r="8" spans="2:13" x14ac:dyDescent="0.25">
      <c r="G8" s="7"/>
      <c r="H8" s="7"/>
      <c r="I8" s="6"/>
      <c r="J8" s="6"/>
      <c r="K8" s="6"/>
      <c r="L8" s="6"/>
      <c r="M8" s="8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37" t="s">
        <v>17</v>
      </c>
      <c r="K12" s="37"/>
      <c r="M12" s="1" t="s">
        <v>15</v>
      </c>
    </row>
    <row r="14" spans="2:13" x14ac:dyDescent="0.25">
      <c r="B14" s="37" t="s">
        <v>16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5" spans="2:13" hidden="1" x14ac:dyDescent="0.25"/>
    <row r="17" spans="1:17" ht="54.6" customHeight="1" x14ac:dyDescent="0.25">
      <c r="A17" s="41" t="s">
        <v>11</v>
      </c>
      <c r="B17" s="42"/>
      <c r="C17" s="43">
        <f>M23</f>
        <v>1435655.33</v>
      </c>
      <c r="D17" s="44"/>
      <c r="E17" s="23" t="s">
        <v>33</v>
      </c>
      <c r="F17" s="23" t="s">
        <v>34</v>
      </c>
      <c r="G17" s="23" t="s">
        <v>35</v>
      </c>
      <c r="H17" s="15"/>
      <c r="I17" s="12"/>
      <c r="J17" s="12"/>
      <c r="K17" s="12"/>
      <c r="L17" s="12"/>
      <c r="M17" s="15"/>
    </row>
    <row r="18" spans="1:17" ht="30" customHeight="1" x14ac:dyDescent="0.25">
      <c r="A18" s="47" t="s">
        <v>0</v>
      </c>
      <c r="B18" s="47" t="s">
        <v>1</v>
      </c>
      <c r="C18" s="47" t="s">
        <v>2</v>
      </c>
      <c r="D18" s="47"/>
      <c r="E18" s="22" t="s">
        <v>25</v>
      </c>
      <c r="F18" s="22" t="s">
        <v>26</v>
      </c>
      <c r="G18" s="22" t="s">
        <v>27</v>
      </c>
      <c r="H18" s="45" t="s">
        <v>12</v>
      </c>
      <c r="I18" s="47" t="s">
        <v>8</v>
      </c>
      <c r="J18" s="47" t="s">
        <v>9</v>
      </c>
      <c r="K18" s="47" t="s">
        <v>10</v>
      </c>
      <c r="L18" s="47" t="s">
        <v>6</v>
      </c>
      <c r="M18" s="40" t="s">
        <v>7</v>
      </c>
    </row>
    <row r="19" spans="1:17" x14ac:dyDescent="0.25">
      <c r="A19" s="48"/>
      <c r="B19" s="48"/>
      <c r="C19" s="13" t="s">
        <v>3</v>
      </c>
      <c r="D19" s="13" t="s">
        <v>4</v>
      </c>
      <c r="E19" s="16" t="s">
        <v>5</v>
      </c>
      <c r="F19" s="30" t="s">
        <v>5</v>
      </c>
      <c r="G19" s="15" t="s">
        <v>5</v>
      </c>
      <c r="H19" s="46"/>
      <c r="I19" s="47"/>
      <c r="J19" s="47"/>
      <c r="K19" s="47"/>
      <c r="L19" s="47"/>
      <c r="M19" s="40"/>
    </row>
    <row r="20" spans="1:17" s="18" customFormat="1" ht="30" x14ac:dyDescent="0.25">
      <c r="A20" s="4">
        <v>1</v>
      </c>
      <c r="B20" s="49" t="s">
        <v>29</v>
      </c>
      <c r="C20" s="31" t="s">
        <v>32</v>
      </c>
      <c r="D20" s="17">
        <v>500</v>
      </c>
      <c r="E20" s="50">
        <v>2100</v>
      </c>
      <c r="F20" s="29">
        <v>2190</v>
      </c>
      <c r="G20" s="19">
        <v>2165</v>
      </c>
      <c r="H20" s="19">
        <f>ROUND(AVERAGE(E20:G20),2)</f>
        <v>2151.67</v>
      </c>
      <c r="I20" s="21">
        <f t="shared" ref="I20" si="0" xml:space="preserve"> COUNT(E20:G20)</f>
        <v>3</v>
      </c>
      <c r="J20" s="21">
        <f t="shared" ref="J20" si="1">STDEV(E20:G20)</f>
        <v>46.457866215887847</v>
      </c>
      <c r="K20" s="21">
        <f t="shared" ref="K20" si="2">J20/H20*100</f>
        <v>2.1591538765650795</v>
      </c>
      <c r="L20" s="21" t="str">
        <f t="shared" ref="L20" si="3">IF(K20&lt;33,"ОДНОРОДНЫЕ","НЕОДНОРОДНЫЕ")</f>
        <v>ОДНОРОДНЫЕ</v>
      </c>
      <c r="M20" s="19">
        <f t="shared" ref="M20" si="4">D20*H20</f>
        <v>1075835</v>
      </c>
      <c r="P20" s="28"/>
      <c r="Q20" s="28"/>
    </row>
    <row r="21" spans="1:17" s="24" customFormat="1" ht="30" x14ac:dyDescent="0.25">
      <c r="A21" s="4">
        <v>2</v>
      </c>
      <c r="B21" s="49" t="s">
        <v>30</v>
      </c>
      <c r="C21" s="31" t="s">
        <v>32</v>
      </c>
      <c r="D21" s="17">
        <v>100</v>
      </c>
      <c r="E21" s="50">
        <v>3500</v>
      </c>
      <c r="F21" s="29">
        <v>3615</v>
      </c>
      <c r="G21" s="25">
        <v>3570</v>
      </c>
      <c r="H21" s="27">
        <f t="shared" ref="H21:H22" si="5">ROUND(AVERAGE(E21:G21),2)</f>
        <v>3561.67</v>
      </c>
      <c r="I21" s="26">
        <f t="shared" ref="I21:I22" si="6" xml:space="preserve"> COUNT(E21:G21)</f>
        <v>3</v>
      </c>
      <c r="J21" s="26">
        <f t="shared" ref="J21:J22" si="7">STDEV(E21:G21)</f>
        <v>57.951128835712368</v>
      </c>
      <c r="K21" s="26">
        <f t="shared" ref="K21:K22" si="8">J21/H21*100</f>
        <v>1.6270774337800067</v>
      </c>
      <c r="L21" s="26" t="str">
        <f t="shared" ref="L21:L22" si="9">IF(K21&lt;33,"ОДНОРОДНЫЕ","НЕОДНОРОДНЫЕ")</f>
        <v>ОДНОРОДНЫЕ</v>
      </c>
      <c r="M21" s="25">
        <f t="shared" ref="M21:M22" si="10">D21*H21</f>
        <v>356167</v>
      </c>
      <c r="O21" s="28"/>
      <c r="P21" s="28"/>
      <c r="Q21" s="28"/>
    </row>
    <row r="22" spans="1:17" s="24" customFormat="1" ht="30" x14ac:dyDescent="0.25">
      <c r="A22" s="4">
        <v>3</v>
      </c>
      <c r="B22" s="49" t="s">
        <v>31</v>
      </c>
      <c r="C22" s="31" t="s">
        <v>28</v>
      </c>
      <c r="D22" s="17">
        <v>1</v>
      </c>
      <c r="E22" s="50">
        <v>3600</v>
      </c>
      <c r="F22" s="29">
        <v>3740</v>
      </c>
      <c r="G22" s="25">
        <v>3620</v>
      </c>
      <c r="H22" s="27">
        <f t="shared" si="5"/>
        <v>3653.33</v>
      </c>
      <c r="I22" s="26">
        <f t="shared" si="6"/>
        <v>3</v>
      </c>
      <c r="J22" s="26">
        <f t="shared" si="7"/>
        <v>75.718777944003648</v>
      </c>
      <c r="K22" s="26">
        <f t="shared" si="8"/>
        <v>2.0725961778433275</v>
      </c>
      <c r="L22" s="26" t="str">
        <f t="shared" si="9"/>
        <v>ОДНОРОДНЫЕ</v>
      </c>
      <c r="M22" s="25">
        <f t="shared" si="10"/>
        <v>3653.33</v>
      </c>
      <c r="O22" s="28"/>
      <c r="P22" s="28"/>
      <c r="Q22" s="28"/>
    </row>
    <row r="23" spans="1:17" x14ac:dyDescent="0.25">
      <c r="A23" s="4"/>
      <c r="B23" s="32"/>
      <c r="C23" s="51"/>
      <c r="D23" s="52"/>
      <c r="E23" s="29">
        <f>SUMPRODUCT($D$20:$D$22,E20:E22)</f>
        <v>1403600</v>
      </c>
      <c r="F23" s="29">
        <f>SUMPRODUCT($D$20:$D$22,F20:F22)</f>
        <v>1460240</v>
      </c>
      <c r="G23" s="20">
        <f>SUMPRODUCT($D$20:$D$22,G20:G22)</f>
        <v>1443120</v>
      </c>
      <c r="H23" s="15"/>
      <c r="I23" s="12"/>
      <c r="J23" s="12"/>
      <c r="K23" s="12"/>
      <c r="L23" s="12"/>
      <c r="M23" s="3">
        <f>SUM(M20:M22)</f>
        <v>1435655.33</v>
      </c>
      <c r="O23" s="9"/>
    </row>
    <row r="25" spans="1:17" x14ac:dyDescent="0.25">
      <c r="A25" s="38" t="s">
        <v>20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</row>
    <row r="26" spans="1:17" x14ac:dyDescent="0.25">
      <c r="A26" s="39" t="s">
        <v>19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</row>
    <row r="27" spans="1:17" ht="15" customHeight="1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O27" s="9"/>
    </row>
    <row r="28" spans="1:17" s="6" customFormat="1" x14ac:dyDescent="0.25">
      <c r="A28" s="34" t="s">
        <v>36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5"/>
      <c r="O28" s="5"/>
    </row>
    <row r="30" spans="1:17" x14ac:dyDescent="0.25">
      <c r="J30" s="9"/>
    </row>
    <row r="34" spans="12:12" x14ac:dyDescent="0.25">
      <c r="L34" s="9"/>
    </row>
  </sheetData>
  <mergeCells count="18">
    <mergeCell ref="B18:B19"/>
    <mergeCell ref="C18:D18"/>
    <mergeCell ref="E3:M3"/>
    <mergeCell ref="A28:M28"/>
    <mergeCell ref="A27:M27"/>
    <mergeCell ref="J12:K12"/>
    <mergeCell ref="B14:L14"/>
    <mergeCell ref="A25:M25"/>
    <mergeCell ref="A26:M26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</mergeCells>
  <conditionalFormatting sqref="L20:L23">
    <cfRule type="containsText" dxfId="5" priority="58" operator="containsText" text="НЕ">
      <formula>NOT(ISERROR(SEARCH("НЕ",L20)))</formula>
    </cfRule>
    <cfRule type="containsText" dxfId="4" priority="59" operator="containsText" text="ОДНОРОДНЫЕ">
      <formula>NOT(ISERROR(SEARCH("ОДНОРОДНЫЕ",L20)))</formula>
    </cfRule>
    <cfRule type="containsText" dxfId="3" priority="60" operator="containsText" text="НЕОДНОРОДНЫЕ">
      <formula>NOT(ISERROR(SEARCH("НЕОДНОРОДНЫЕ",L20)))</formula>
    </cfRule>
  </conditionalFormatting>
  <conditionalFormatting sqref="L20:L23">
    <cfRule type="containsText" dxfId="2" priority="55" operator="containsText" text="НЕОДНОРОДНЫЕ">
      <formula>NOT(ISERROR(SEARCH("НЕОДНОРОДНЫЕ",L20)))</formula>
    </cfRule>
    <cfRule type="containsText" dxfId="1" priority="56" operator="containsText" text="ОДНОРОДНЫЕ">
      <formula>NOT(ISERROR(SEARCH("ОДНОРОДНЫЕ",L20)))</formula>
    </cfRule>
    <cfRule type="containsText" dxfId="0" priority="57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2024-09-23T06:01:15Z</dcterms:modified>
</cp:coreProperties>
</file>