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H21" i="1" l="1"/>
  <c r="H22" i="1"/>
  <c r="H23" i="1"/>
  <c r="H24" i="1"/>
  <c r="H20" i="1"/>
  <c r="M21" i="1" l="1"/>
  <c r="I21" i="1"/>
  <c r="J21" i="1"/>
  <c r="M22" i="1"/>
  <c r="I22" i="1"/>
  <c r="J22" i="1"/>
  <c r="M23" i="1"/>
  <c r="I23" i="1"/>
  <c r="J23" i="1"/>
  <c r="K23" i="1" s="1"/>
  <c r="L23" i="1" s="1"/>
  <c r="M24" i="1"/>
  <c r="I24" i="1"/>
  <c r="J24" i="1"/>
  <c r="K24" i="1" l="1"/>
  <c r="L24" i="1" s="1"/>
  <c r="K22" i="1"/>
  <c r="L22" i="1" s="1"/>
  <c r="K21" i="1"/>
  <c r="L21" i="1" s="1"/>
  <c r="M20" i="1" l="1"/>
  <c r="I20" i="1"/>
  <c r="J20" i="1"/>
  <c r="G25" i="1"/>
  <c r="F25" i="1"/>
  <c r="E25" i="1"/>
  <c r="M25" i="1" l="1"/>
  <c r="K20" i="1"/>
  <c r="L20" i="1" s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<sst xmlns="http://schemas.openxmlformats.org/spreadsheetml/2006/main" count="46" uniqueCount="41">
  <si>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</si>
  <si>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</si>
  <si>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</si>
  <si>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</si>
  <si>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</si>
  <si>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</si>
  <si>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</si>
  <si>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</si>
  <si>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</si>
  <si>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</si>
  <si>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</si>
  <si>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</si>
  <si>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</si>
  <si>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</si>
  <si>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</si>
  <si>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</si>
  <si>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</si>
  <si>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</si>
  <si>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</si>
  <si>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</si>
  <si>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</si>
  <si>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</si>
  <si>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</si>
  <si>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</si>
  <si>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</si>
  <si>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</si>
  <si>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</si>
  <si>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</si>
  <si>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</si>
  <si>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Контрольная кровь 3-х уровневая</t>
  </si>
  <si>
    <t>Калибратор</t>
  </si>
  <si>
    <r>
      <t>Изотонический разбавитель  (дилюент)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</si>
  <si>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r>
      <t>Лизирующий реагент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</si>
  <si>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r>
      <t>Очищающий реагент (чистящий агент)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</si>
  <si>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t>уп.</t>
  </si>
  <si>
    <t>на поставку реагентов для гематологического анализатора</t>
  </si>
  <si>
    <t>Начальная (максимальная) цена договора устанавливается в размере 3376470,22 руб. (три миллиона триста семьдесят шесть тысяч четыреста семьдесят рублей двадцать две копейки)</t>
  </si>
  <si>
    <t>№ 169-24</t>
  </si>
  <si>
    <t>КП вх. № 2474 от 09.10.2024</t>
  </si>
  <si>
    <t>КП вх. № 2472 от 09.10.2024</t>
  </si>
  <si>
    <t>КП вх. № 2473 от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</si>
</sst>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85" zoomScaleNormal="85" zoomScalePageLayoutView="70" workbookViewId="0">
      <selection activeCell="Q18" sqref="Q1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5" t="s">
        <v>35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37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3" t="s">
        <v>11</v>
      </c>
      <c r="B17" s="44"/>
      <c r="C17" s="45">
        <f>M25</f>
        <v>3376470.2199999997</v>
      </c>
      <c r="D17" s="46"/>
      <c r="E17" s="23" t="s">
        <v>39</v>
      </c>
      <c r="F17" s="23" t="s">
        <v>38</v>
      </c>
      <c r="G17" s="23" t="s">
        <v>40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49" t="s">
        <v>0</v>
      </c>
      <c r="B18" s="49" t="s">
        <v>1</v>
      </c>
      <c r="C18" s="49" t="s">
        <v>2</v>
      </c>
      <c r="D18" s="49"/>
      <c r="E18" s="22" t="s">
        <v>25</v>
      </c>
      <c r="F18" s="22" t="s">
        <v>26</v>
      </c>
      <c r="G18" s="22" t="s">
        <v>27</v>
      </c>
      <c r="H18" s="47" t="s">
        <v>12</v>
      </c>
      <c r="I18" s="49" t="s">
        <v>8</v>
      </c>
      <c r="J18" s="49" t="s">
        <v>9</v>
      </c>
      <c r="K18" s="49" t="s">
        <v>10</v>
      </c>
      <c r="L18" s="49" t="s">
        <v>6</v>
      </c>
      <c r="M18" s="42" t="s">
        <v>7</v>
      </c>
    </row>
    <row r="19" spans="1:17" x14ac:dyDescent="0.25">
      <c r="A19" s="50"/>
      <c r="B19" s="50"/>
      <c r="C19" s="13" t="s">
        <v>3</v>
      </c>
      <c r="D19" s="13" t="s">
        <v>4</v>
      </c>
      <c r="E19" s="16" t="s">
        <v>5</v>
      </c>
      <c r="F19" s="31" t="s">
        <v>5</v>
      </c>
      <c r="G19" s="15" t="s">
        <v>5</v>
      </c>
      <c r="H19" s="48"/>
      <c r="I19" s="49"/>
      <c r="J19" s="49"/>
      <c r="K19" s="49"/>
      <c r="L19" s="49"/>
      <c r="M19" s="42"/>
    </row>
    <row r="20" spans="1:17" s="18" customFormat="1" ht="45" x14ac:dyDescent="0.25">
      <c r="A20" s="4">
        <v>1</v>
      </c>
      <c r="B20" s="32" t="s">
        <v>31</v>
      </c>
      <c r="C20" s="28" t="s">
        <v>34</v>
      </c>
      <c r="D20" s="17">
        <v>85</v>
      </c>
      <c r="E20" s="30">
        <v>8371.44</v>
      </c>
      <c r="F20" s="30">
        <v>8264.85</v>
      </c>
      <c r="G20" s="19">
        <v>8450</v>
      </c>
      <c r="H20" s="19">
        <f>ROUND(AVERAGE(E20:G20),2)</f>
        <v>8362.1</v>
      </c>
      <c r="I20" s="21">
        <f t="shared" ref="I20" si="0" xml:space="preserve"> COUNT(E20:G20)</f>
        <v>3</v>
      </c>
      <c r="J20" s="21">
        <f t="shared" ref="J20" si="1">STDEV(E20:G20)</f>
        <v>92.927950764736565</v>
      </c>
      <c r="K20" s="21">
        <f t="shared" ref="K20" si="2">J20/H20*100</f>
        <v>1.1112992043235139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710778.5</v>
      </c>
      <c r="P20" s="29"/>
      <c r="Q20" s="29"/>
    </row>
    <row r="21" spans="1:17" s="24" customFormat="1" ht="30" x14ac:dyDescent="0.25">
      <c r="A21" s="4">
        <v>2</v>
      </c>
      <c r="B21" s="32" t="s">
        <v>32</v>
      </c>
      <c r="C21" s="28" t="s">
        <v>34</v>
      </c>
      <c r="D21" s="17">
        <v>70</v>
      </c>
      <c r="E21" s="30">
        <v>21598.39</v>
      </c>
      <c r="F21" s="30">
        <v>21484.21</v>
      </c>
      <c r="G21" s="25">
        <v>21900</v>
      </c>
      <c r="H21" s="27">
        <f t="shared" ref="H21:H24" si="5">ROUND(AVERAGE(E21:G21),2)</f>
        <v>21660.87</v>
      </c>
      <c r="I21" s="26">
        <f t="shared" ref="I21:I24" si="6" xml:space="preserve"> COUNT(E21:G21)</f>
        <v>3</v>
      </c>
      <c r="J21" s="26">
        <f t="shared" ref="J21:J24" si="7">STDEV(E21:G21)</f>
        <v>214.8204632555603</v>
      </c>
      <c r="K21" s="26">
        <f t="shared" ref="K21:K24" si="8">J21/H21*100</f>
        <v>0.99174439094810285</v>
      </c>
      <c r="L21" s="26" t="str">
        <f t="shared" ref="L21:L24" si="9">IF(K21&lt;33,"ОДНОРОДНЫЕ","НЕОДНОРОДНЫЕ")</f>
        <v>ОДНОРОДНЫЕ</v>
      </c>
      <c r="M21" s="25">
        <f t="shared" ref="M21:M24" si="10">D21*H21</f>
        <v>1516260.9</v>
      </c>
      <c r="O21" s="29"/>
      <c r="P21" s="29"/>
      <c r="Q21" s="29"/>
    </row>
    <row r="22" spans="1:17" s="24" customFormat="1" ht="45" x14ac:dyDescent="0.25">
      <c r="A22" s="4">
        <v>3</v>
      </c>
      <c r="B22" s="32" t="s">
        <v>33</v>
      </c>
      <c r="C22" s="28" t="s">
        <v>34</v>
      </c>
      <c r="D22" s="17">
        <v>85</v>
      </c>
      <c r="E22" s="30">
        <v>11037.29</v>
      </c>
      <c r="F22" s="30">
        <v>11005.28</v>
      </c>
      <c r="G22" s="25">
        <v>11200</v>
      </c>
      <c r="H22" s="27">
        <f t="shared" si="5"/>
        <v>11080.86</v>
      </c>
      <c r="I22" s="26">
        <f t="shared" si="6"/>
        <v>3</v>
      </c>
      <c r="J22" s="26">
        <f t="shared" si="7"/>
        <v>104.41508719209713</v>
      </c>
      <c r="K22" s="26">
        <f t="shared" si="8"/>
        <v>0.94230129423255171</v>
      </c>
      <c r="L22" s="26" t="str">
        <f t="shared" si="9"/>
        <v>ОДНОРОДНЫЕ</v>
      </c>
      <c r="M22" s="25">
        <f t="shared" si="10"/>
        <v>941873.10000000009</v>
      </c>
      <c r="O22" s="29"/>
      <c r="P22" s="29"/>
      <c r="Q22" s="29"/>
    </row>
    <row r="23" spans="1:17" s="24" customFormat="1" x14ac:dyDescent="0.25">
      <c r="A23" s="4">
        <v>4</v>
      </c>
      <c r="B23" s="32" t="s">
        <v>29</v>
      </c>
      <c r="C23" s="28" t="s">
        <v>28</v>
      </c>
      <c r="D23" s="17">
        <v>6</v>
      </c>
      <c r="E23" s="30">
        <v>27950.78</v>
      </c>
      <c r="F23" s="30">
        <v>27756.19</v>
      </c>
      <c r="G23" s="25">
        <v>28400</v>
      </c>
      <c r="H23" s="27">
        <f t="shared" si="5"/>
        <v>28035.66</v>
      </c>
      <c r="I23" s="26">
        <f t="shared" si="6"/>
        <v>3</v>
      </c>
      <c r="J23" s="26">
        <f t="shared" si="7"/>
        <v>330.1906501300935</v>
      </c>
      <c r="K23" s="26">
        <f t="shared" si="8"/>
        <v>1.1777523701246679</v>
      </c>
      <c r="L23" s="26" t="str">
        <f t="shared" si="9"/>
        <v>ОДНОРОДНЫЕ</v>
      </c>
      <c r="M23" s="25">
        <f t="shared" si="10"/>
        <v>168213.96</v>
      </c>
      <c r="O23" s="29"/>
      <c r="P23" s="29"/>
      <c r="Q23" s="29"/>
    </row>
    <row r="24" spans="1:17" s="24" customFormat="1" x14ac:dyDescent="0.25">
      <c r="A24" s="4">
        <v>5</v>
      </c>
      <c r="B24" s="32" t="s">
        <v>30</v>
      </c>
      <c r="C24" s="28" t="s">
        <v>28</v>
      </c>
      <c r="D24" s="17">
        <v>1</v>
      </c>
      <c r="E24" s="30">
        <v>39181.230000000003</v>
      </c>
      <c r="F24" s="30">
        <v>38650.04</v>
      </c>
      <c r="G24" s="25">
        <v>40200</v>
      </c>
      <c r="H24" s="27">
        <f t="shared" si="5"/>
        <v>39343.760000000002</v>
      </c>
      <c r="I24" s="26">
        <f t="shared" si="6"/>
        <v>3</v>
      </c>
      <c r="J24" s="26">
        <f t="shared" si="7"/>
        <v>787.65804028990419</v>
      </c>
      <c r="K24" s="26">
        <f t="shared" si="8"/>
        <v>2.0019897444725774</v>
      </c>
      <c r="L24" s="26" t="str">
        <f t="shared" si="9"/>
        <v>ОДНОРОДНЫЕ</v>
      </c>
      <c r="M24" s="25">
        <f t="shared" si="10"/>
        <v>39343.760000000002</v>
      </c>
      <c r="O24" s="29"/>
      <c r="P24" s="29"/>
      <c r="Q24" s="29"/>
    </row>
    <row r="25" spans="1:17" x14ac:dyDescent="0.25">
      <c r="A25" s="4"/>
      <c r="B25" s="33"/>
      <c r="C25" s="28"/>
      <c r="D25" s="34"/>
      <c r="E25" s="30">
        <f>SUMPRODUCT($D$20:$D$24,E20:E24)</f>
        <v>3368515.2600000002</v>
      </c>
      <c r="F25" s="30">
        <f>SUMPRODUCT($D$20:$D$24,F20:F24)</f>
        <v>3347042.93</v>
      </c>
      <c r="G25" s="20">
        <f>SUMPRODUCT($D$20:$D$24,G20:G24)</f>
        <v>3413850</v>
      </c>
      <c r="H25" s="15"/>
      <c r="I25" s="12"/>
      <c r="J25" s="12"/>
      <c r="K25" s="12"/>
      <c r="L25" s="12"/>
      <c r="M25" s="3">
        <f>SUM(M20:M24)</f>
        <v>3376470.2199999997</v>
      </c>
      <c r="O25" s="9"/>
    </row>
    <row r="27" spans="1:17" x14ac:dyDescent="0.25">
      <c r="A27" s="40" t="s">
        <v>20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7" x14ac:dyDescent="0.25">
      <c r="A28" s="41" t="s">
        <v>19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7" ht="15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O29" s="9"/>
    </row>
    <row r="30" spans="1:17" s="6" customFormat="1" x14ac:dyDescent="0.25">
      <c r="A30" s="36" t="s">
        <v>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5"/>
      <c r="O30" s="5"/>
    </row>
    <row r="32" spans="1:17" x14ac:dyDescent="0.25">
      <c r="J32" s="9"/>
    </row>
    <row r="36" spans="12:12" x14ac:dyDescent="0.25">
      <c r="L36" s="9"/>
    </row>
  </sheetData>
  <mergeCells count="18"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5">
    <cfRule type="containsText" dxfId="5" priority="58" operator="containsText" text="НЕ">
      <formula>NOT(ISERROR(SEARCH("НЕ",L20)))</formula>
    </cfRule>
    <cfRule type="containsText" dxfId="4" priority="59" operator="containsText" text="ОДНОРОДНЫЕ">
      <formula>NOT(ISERROR(SEARCH("ОДНОРОДНЫЕ",L20)))</formula>
    </cfRule>
    <cfRule type="containsText" dxfId="3" priority="60" operator="containsText" text="НЕОДНОРОДНЫЕ">
      <formula>NOT(ISERROR(SEARCH("НЕОДНОРОДНЫЕ",L20)))</formula>
    </cfRule>
  </conditionalFormatting>
  <conditionalFormatting sqref="L20:L25">
    <cfRule type="containsText" dxfId="2" priority="55" operator="containsText" text="НЕОДНОРОДНЫЕ">
      <formula>NOT(ISERROR(SEARCH("НЕОДНОРОДНЫЕ",L20)))</formula>
    </cfRule>
    <cfRule type="containsText" dxfId="1" priority="56" operator="containsText" text="ОДНОРОДНЫЕ">
      <formula>NOT(ISERROR(SEARCH("ОДНОРОДНЫЕ",L20)))</formula>
    </cfRule>
    <cfRule type="containsText" dxfId="0" priority="5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2024-10-16T07:57:02Z</dcterms:modified>
</cp:coreProperties>
</file>