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H22" i="1"/>
  <c r="H23" i="1"/>
  <c r="H24" i="1"/>
  <c r="H25" i="1"/>
  <c r="H26" i="1"/>
  <c r="H27" i="1"/>
  <c r="H28" i="1"/>
  <c r="H29" i="1"/>
  <c r="H30" i="1"/>
  <c r="H31" i="1"/>
  <c r="H20" i="1"/>
  <c r="M21" i="1" l="1"/>
  <c r="I21" i="1"/>
  <c r="J21" i="1"/>
  <c r="M22" i="1"/>
  <c r="I22" i="1"/>
  <c r="J22" i="1"/>
  <c r="M23" i="1"/>
  <c r="I23" i="1"/>
  <c r="J23" i="1"/>
  <c r="K23" i="1" s="1"/>
  <c r="L23" i="1" s="1"/>
  <c r="M24" i="1"/>
  <c r="I24" i="1"/>
  <c r="J24" i="1"/>
  <c r="M25" i="1"/>
  <c r="I25" i="1"/>
  <c r="J25" i="1"/>
  <c r="M26" i="1"/>
  <c r="I26" i="1"/>
  <c r="J26" i="1"/>
  <c r="M27" i="1"/>
  <c r="I27" i="1"/>
  <c r="J27" i="1"/>
  <c r="K27" i="1" s="1"/>
  <c r="L27" i="1" s="1"/>
  <c r="M28" i="1"/>
  <c r="I28" i="1"/>
  <c r="J28" i="1"/>
  <c r="M29" i="1"/>
  <c r="I29" i="1"/>
  <c r="J29" i="1"/>
  <c r="K29" i="1" s="1"/>
  <c r="L29" i="1" s="1"/>
  <c r="K28" i="1" l="1"/>
  <c r="L28" i="1" s="1"/>
  <c r="K24" i="1"/>
  <c r="L24" i="1" s="1"/>
  <c r="K22" i="1"/>
  <c r="L22" i="1" s="1"/>
  <c r="K26" i="1"/>
  <c r="L26" i="1" s="1"/>
  <c r="K25" i="1"/>
  <c r="L25" i="1" s="1"/>
  <c r="K21" i="1"/>
  <c r="L21" i="1" s="1"/>
  <c r="M31" i="1"/>
  <c r="I31" i="1"/>
  <c r="J31" i="1"/>
  <c r="M30" i="1"/>
  <c r="I30" i="1"/>
  <c r="J30" i="1"/>
  <c r="K30" i="1" l="1"/>
  <c r="L30" i="1" s="1"/>
  <c r="K31" i="1"/>
  <c r="L31" i="1" s="1"/>
  <c r="M20" i="1" l="1"/>
  <c r="I20" i="1"/>
  <c r="J20" i="1"/>
  <c r="G32" i="1"/>
  <c r="F32" i="1"/>
  <c r="E32" i="1"/>
  <c r="M32" i="1" l="1"/>
  <c r="C17" i="1" s="1"/>
  <c r="K20" i="1"/>
  <c r="L20" i="1" s="1"/>
</calcChain>
</file>

<file path=xl/sharedStrings.xml><?xml version="1.0" encoding="utf-8"?>
<sst xmlns="http://schemas.openxmlformats.org/spreadsheetml/2006/main" count="60" uniqueCount="47">
  <si>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</si>
  <si>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</si>
  <si>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</si>
  <si>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</si>
  <si>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</si>
  <si>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</si>
  <si>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</si>
  <si>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</si>
  <si>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</si>
  <si>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</si>
  <si>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</si>
  <si>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</si>
  <si>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</si>
  <si>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</si>
  <si>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</si>
  <si>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</si>
  <si>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</si>
  <si>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</si>
  <si>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</si>
  <si>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</si>
  <si>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</si>
  <si>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</si>
  <si>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</si>
  <si>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</si>
  <si>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</si>
  <si>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</si>
  <si>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</si>
  <si>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</si>
  <si>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набор</t>
  </si>
  <si>
    <t>на поставку реагентов для ручной постановки ИФА</t>
  </si>
  <si>
    <t>Набор реагентов  для количественного определения содержания общего иммуно-глобулина Е</t>
  </si>
  <si>
    <t>Кортизол</t>
  </si>
  <si>
    <t>Пролактин</t>
  </si>
  <si>
    <t>Лютеинизирующий гормон</t>
  </si>
  <si>
    <t>Фолликулостимулирующий гормон</t>
  </si>
  <si>
    <t>Тестостерон</t>
  </si>
  <si>
    <t>Альфа -фетопротеин</t>
  </si>
  <si>
    <t>17-ОН Прогестерон</t>
  </si>
  <si>
    <t>№ 168-24</t>
  </si>
  <si>
    <t>Набор реагентов для количественного определения тиреотропного гормона (ТТГ).</t>
  </si>
  <si>
    <t>Набор реагентов для количественного определения свободного тироксина (Т4 свободный).</t>
  </si>
  <si>
    <t>Набор реагентов для количественного определения концентрации  свободного трийодтиронина (Т3 свободный).</t>
  </si>
  <si>
    <t>Набор реагентов для количественного определения аутоантител к тироидной пероксидазе (ат-ТПО).</t>
  </si>
  <si>
    <t>КП вх. № 2294 от 20.09.2024</t>
  </si>
  <si>
    <t>КП вх. № 2295 от 20.09.2024</t>
  </si>
  <si>
    <t>КП вх. № 2296 от 20.09.2024</t>
  </si>
  <si>
    <t>Начальная (максимальная) цена договора устанавливается в размере 1 174 344,88 руб. (один миллион сто семьдесят четыре тысячи триста сорок четыре рубля восемьдесят восемь копеек),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</si>
</sst>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A16" zoomScale="85" zoomScaleNormal="85" zoomScalePageLayoutView="70" workbookViewId="0">
      <selection activeCell="P29" sqref="O29:P3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43" t="s">
        <v>29</v>
      </c>
      <c r="F3" s="43"/>
      <c r="G3" s="43"/>
      <c r="H3" s="43"/>
      <c r="I3" s="43"/>
      <c r="J3" s="43"/>
      <c r="K3" s="43"/>
      <c r="L3" s="43"/>
      <c r="M3" s="43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38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7" t="s">
        <v>17</v>
      </c>
      <c r="K12" s="47"/>
      <c r="M12" s="1" t="s">
        <v>15</v>
      </c>
    </row>
    <row r="14" spans="2:13" x14ac:dyDescent="0.25">
      <c r="B14" s="47" t="s">
        <v>16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2:13" hidden="1" x14ac:dyDescent="0.25"/>
    <row r="17" spans="1:15" ht="54.6" customHeight="1" x14ac:dyDescent="0.25">
      <c r="A17" s="51" t="s">
        <v>11</v>
      </c>
      <c r="B17" s="52"/>
      <c r="C17" s="53">
        <f>M32</f>
        <v>1174344.8799999999</v>
      </c>
      <c r="D17" s="54"/>
      <c r="E17" s="34" t="s">
        <v>43</v>
      </c>
      <c r="F17" s="34" t="s">
        <v>44</v>
      </c>
      <c r="G17" s="34" t="s">
        <v>45</v>
      </c>
      <c r="H17" s="15"/>
      <c r="I17" s="12"/>
      <c r="J17" s="12"/>
      <c r="K17" s="12"/>
      <c r="L17" s="12"/>
      <c r="M17" s="15"/>
    </row>
    <row r="18" spans="1:15" ht="30" customHeight="1" x14ac:dyDescent="0.25">
      <c r="A18" s="41" t="s">
        <v>0</v>
      </c>
      <c r="B18" s="41" t="s">
        <v>1</v>
      </c>
      <c r="C18" s="41" t="s">
        <v>2</v>
      </c>
      <c r="D18" s="41"/>
      <c r="E18" s="24" t="s">
        <v>25</v>
      </c>
      <c r="F18" s="24" t="s">
        <v>26</v>
      </c>
      <c r="G18" s="24" t="s">
        <v>27</v>
      </c>
      <c r="H18" s="55" t="s">
        <v>12</v>
      </c>
      <c r="I18" s="41" t="s">
        <v>8</v>
      </c>
      <c r="J18" s="41" t="s">
        <v>9</v>
      </c>
      <c r="K18" s="41" t="s">
        <v>10</v>
      </c>
      <c r="L18" s="41" t="s">
        <v>6</v>
      </c>
      <c r="M18" s="50" t="s">
        <v>7</v>
      </c>
    </row>
    <row r="19" spans="1:15" x14ac:dyDescent="0.25">
      <c r="A19" s="42"/>
      <c r="B19" s="42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56"/>
      <c r="I19" s="41"/>
      <c r="J19" s="41"/>
      <c r="K19" s="41"/>
      <c r="L19" s="41"/>
      <c r="M19" s="50"/>
    </row>
    <row r="20" spans="1:15" s="20" customFormat="1" ht="30" x14ac:dyDescent="0.25">
      <c r="A20" s="4">
        <v>1</v>
      </c>
      <c r="B20" s="40" t="s">
        <v>39</v>
      </c>
      <c r="C20" s="38" t="s">
        <v>28</v>
      </c>
      <c r="D20" s="17">
        <v>85</v>
      </c>
      <c r="E20" s="18">
        <v>4360</v>
      </c>
      <c r="F20" s="19">
        <v>4578</v>
      </c>
      <c r="G20" s="21">
        <v>4620</v>
      </c>
      <c r="H20" s="21">
        <f>ROUND(AVERAGE(E20:G20),2)</f>
        <v>4519.33</v>
      </c>
      <c r="I20" s="23">
        <f t="shared" ref="I20" si="0" xml:space="preserve"> COUNT(E20:G20)</f>
        <v>3</v>
      </c>
      <c r="J20" s="23">
        <f t="shared" ref="J20" si="1">STDEV(E20:G20)</f>
        <v>139.5755470465129</v>
      </c>
      <c r="K20" s="23">
        <f t="shared" ref="K20" si="2">J20/H20*100</f>
        <v>3.0884123763149161</v>
      </c>
      <c r="L20" s="23" t="str">
        <f t="shared" ref="L20" si="3">IF(K20&lt;33,"ОДНОРОДНЫЕ","НЕОДНОРОДНЫЕ")</f>
        <v>ОДНОРОДНЫЕ</v>
      </c>
      <c r="M20" s="21">
        <f t="shared" ref="M20" si="4">D20*H20</f>
        <v>384143.05</v>
      </c>
    </row>
    <row r="21" spans="1:15" s="35" customFormat="1" ht="45" x14ac:dyDescent="0.25">
      <c r="A21" s="4">
        <v>2</v>
      </c>
      <c r="B21" s="40" t="s">
        <v>40</v>
      </c>
      <c r="C21" s="38" t="s">
        <v>28</v>
      </c>
      <c r="D21" s="17">
        <v>60</v>
      </c>
      <c r="E21" s="18">
        <v>4870</v>
      </c>
      <c r="F21" s="19">
        <v>5113</v>
      </c>
      <c r="G21" s="36">
        <v>5168</v>
      </c>
      <c r="H21" s="39">
        <f t="shared" ref="H21:H31" si="5">ROUND(AVERAGE(E21:G21),2)</f>
        <v>5050.33</v>
      </c>
      <c r="I21" s="37">
        <f t="shared" ref="I21:I29" si="6" xml:space="preserve"> COUNT(E21:G21)</f>
        <v>3</v>
      </c>
      <c r="J21" s="37">
        <f t="shared" ref="J21:J29" si="7">STDEV(E21:G21)</f>
        <v>158.57595446136634</v>
      </c>
      <c r="K21" s="37">
        <f t="shared" ref="K21:K29" si="8">J21/H21*100</f>
        <v>3.1399127277101959</v>
      </c>
      <c r="L21" s="37" t="str">
        <f t="shared" ref="L21:L29" si="9">IF(K21&lt;33,"ОДНОРОДНЫЕ","НЕОДНОРОДНЫЕ")</f>
        <v>ОДНОРОДНЫЕ</v>
      </c>
      <c r="M21" s="36">
        <f t="shared" ref="M21:M29" si="10">D21*H21</f>
        <v>303019.8</v>
      </c>
    </row>
    <row r="22" spans="1:15" s="35" customFormat="1" ht="45" x14ac:dyDescent="0.25">
      <c r="A22" s="4">
        <v>3</v>
      </c>
      <c r="B22" s="40" t="s">
        <v>41</v>
      </c>
      <c r="C22" s="38" t="s">
        <v>28</v>
      </c>
      <c r="D22" s="17">
        <v>10</v>
      </c>
      <c r="E22" s="18">
        <v>5010</v>
      </c>
      <c r="F22" s="19">
        <v>5260.5</v>
      </c>
      <c r="G22" s="36">
        <v>5316</v>
      </c>
      <c r="H22" s="39">
        <f t="shared" si="5"/>
        <v>5195.5</v>
      </c>
      <c r="I22" s="37">
        <f t="shared" si="6"/>
        <v>3</v>
      </c>
      <c r="J22" s="37">
        <f t="shared" si="7"/>
        <v>163.02683828130876</v>
      </c>
      <c r="K22" s="37">
        <f t="shared" si="8"/>
        <v>3.1378469498856463</v>
      </c>
      <c r="L22" s="37" t="str">
        <f t="shared" si="9"/>
        <v>ОДНОРОДНЫЕ</v>
      </c>
      <c r="M22" s="36">
        <f t="shared" si="10"/>
        <v>51955</v>
      </c>
    </row>
    <row r="23" spans="1:15" s="35" customFormat="1" ht="45" x14ac:dyDescent="0.25">
      <c r="A23" s="4">
        <v>4</v>
      </c>
      <c r="B23" s="40" t="s">
        <v>42</v>
      </c>
      <c r="C23" s="38" t="s">
        <v>28</v>
      </c>
      <c r="D23" s="17">
        <v>20</v>
      </c>
      <c r="E23" s="18">
        <v>5010</v>
      </c>
      <c r="F23" s="19">
        <v>5260.5</v>
      </c>
      <c r="G23" s="36">
        <v>5316</v>
      </c>
      <c r="H23" s="39">
        <f t="shared" si="5"/>
        <v>5195.5</v>
      </c>
      <c r="I23" s="37">
        <f t="shared" si="6"/>
        <v>3</v>
      </c>
      <c r="J23" s="37">
        <f t="shared" si="7"/>
        <v>163.02683828130876</v>
      </c>
      <c r="K23" s="37">
        <f t="shared" si="8"/>
        <v>3.1378469498856463</v>
      </c>
      <c r="L23" s="37" t="str">
        <f t="shared" si="9"/>
        <v>ОДНОРОДНЫЕ</v>
      </c>
      <c r="M23" s="36">
        <f t="shared" si="10"/>
        <v>103910</v>
      </c>
    </row>
    <row r="24" spans="1:15" s="35" customFormat="1" ht="45" x14ac:dyDescent="0.25">
      <c r="A24" s="4">
        <v>5</v>
      </c>
      <c r="B24" s="40" t="s">
        <v>30</v>
      </c>
      <c r="C24" s="38" t="s">
        <v>28</v>
      </c>
      <c r="D24" s="17">
        <v>15</v>
      </c>
      <c r="E24" s="18">
        <v>5370</v>
      </c>
      <c r="F24" s="19">
        <v>5638.5</v>
      </c>
      <c r="G24" s="36">
        <v>5698</v>
      </c>
      <c r="H24" s="39">
        <f t="shared" si="5"/>
        <v>5568.83</v>
      </c>
      <c r="I24" s="37">
        <f t="shared" si="6"/>
        <v>3</v>
      </c>
      <c r="J24" s="37">
        <f t="shared" si="7"/>
        <v>174.74576771222053</v>
      </c>
      <c r="K24" s="37">
        <f t="shared" si="8"/>
        <v>3.1379260582962769</v>
      </c>
      <c r="L24" s="37" t="str">
        <f t="shared" si="9"/>
        <v>ОДНОРОДНЫЕ</v>
      </c>
      <c r="M24" s="36">
        <f t="shared" si="10"/>
        <v>83532.45</v>
      </c>
    </row>
    <row r="25" spans="1:15" s="35" customFormat="1" x14ac:dyDescent="0.25">
      <c r="A25" s="4">
        <v>6</v>
      </c>
      <c r="B25" s="40" t="s">
        <v>31</v>
      </c>
      <c r="C25" s="38" t="s">
        <v>28</v>
      </c>
      <c r="D25" s="17">
        <v>10</v>
      </c>
      <c r="E25" s="18">
        <v>5080</v>
      </c>
      <c r="F25" s="19">
        <v>5334</v>
      </c>
      <c r="G25" s="36">
        <v>5390</v>
      </c>
      <c r="H25" s="39">
        <f t="shared" si="5"/>
        <v>5268</v>
      </c>
      <c r="I25" s="37">
        <f t="shared" si="6"/>
        <v>3</v>
      </c>
      <c r="J25" s="37">
        <f t="shared" si="7"/>
        <v>165.20290554345587</v>
      </c>
      <c r="K25" s="37">
        <f t="shared" si="8"/>
        <v>3.1359701128218656</v>
      </c>
      <c r="L25" s="37" t="str">
        <f t="shared" si="9"/>
        <v>ОДНОРОДНЫЕ</v>
      </c>
      <c r="M25" s="36">
        <f t="shared" si="10"/>
        <v>52680</v>
      </c>
    </row>
    <row r="26" spans="1:15" s="35" customFormat="1" x14ac:dyDescent="0.25">
      <c r="A26" s="4">
        <v>7</v>
      </c>
      <c r="B26" s="40" t="s">
        <v>32</v>
      </c>
      <c r="C26" s="38" t="s">
        <v>28</v>
      </c>
      <c r="D26" s="17">
        <v>10</v>
      </c>
      <c r="E26" s="18">
        <v>5520</v>
      </c>
      <c r="F26" s="19">
        <v>5796</v>
      </c>
      <c r="G26" s="36">
        <v>5857</v>
      </c>
      <c r="H26" s="39">
        <f t="shared" si="5"/>
        <v>5724.33</v>
      </c>
      <c r="I26" s="37">
        <f t="shared" si="6"/>
        <v>3</v>
      </c>
      <c r="J26" s="37">
        <f t="shared" si="7"/>
        <v>179.5670719629112</v>
      </c>
      <c r="K26" s="37">
        <f t="shared" si="8"/>
        <v>3.1369098560514717</v>
      </c>
      <c r="L26" s="37" t="str">
        <f t="shared" si="9"/>
        <v>ОДНОРОДНЫЕ</v>
      </c>
      <c r="M26" s="36">
        <f t="shared" si="10"/>
        <v>57243.3</v>
      </c>
    </row>
    <row r="27" spans="1:15" s="20" customFormat="1" x14ac:dyDescent="0.25">
      <c r="A27" s="4">
        <v>8</v>
      </c>
      <c r="B27" s="40" t="s">
        <v>33</v>
      </c>
      <c r="C27" s="38" t="s">
        <v>28</v>
      </c>
      <c r="D27" s="17">
        <v>5</v>
      </c>
      <c r="E27" s="18">
        <v>5060</v>
      </c>
      <c r="F27" s="19">
        <v>5313</v>
      </c>
      <c r="G27" s="21">
        <v>5369</v>
      </c>
      <c r="H27" s="39">
        <f t="shared" si="5"/>
        <v>5247.33</v>
      </c>
      <c r="I27" s="37">
        <f t="shared" si="6"/>
        <v>3</v>
      </c>
      <c r="J27" s="37">
        <f t="shared" si="7"/>
        <v>164.63393736812995</v>
      </c>
      <c r="K27" s="37">
        <f t="shared" si="8"/>
        <v>3.1374801540617789</v>
      </c>
      <c r="L27" s="37" t="str">
        <f t="shared" si="9"/>
        <v>ОДНОРОДНЫЕ</v>
      </c>
      <c r="M27" s="36">
        <f t="shared" si="10"/>
        <v>26236.65</v>
      </c>
    </row>
    <row r="28" spans="1:15" s="29" customFormat="1" x14ac:dyDescent="0.25">
      <c r="A28" s="4">
        <v>9</v>
      </c>
      <c r="B28" s="40" t="s">
        <v>34</v>
      </c>
      <c r="C28" s="38" t="s">
        <v>28</v>
      </c>
      <c r="D28" s="17">
        <v>6</v>
      </c>
      <c r="E28" s="18">
        <v>5520</v>
      </c>
      <c r="F28" s="19">
        <v>5796</v>
      </c>
      <c r="G28" s="30">
        <v>5857</v>
      </c>
      <c r="H28" s="39">
        <f t="shared" si="5"/>
        <v>5724.33</v>
      </c>
      <c r="I28" s="37">
        <f t="shared" si="6"/>
        <v>3</v>
      </c>
      <c r="J28" s="37">
        <f t="shared" si="7"/>
        <v>179.5670719629112</v>
      </c>
      <c r="K28" s="37">
        <f t="shared" si="8"/>
        <v>3.1369098560514717</v>
      </c>
      <c r="L28" s="37" t="str">
        <f t="shared" si="9"/>
        <v>ОДНОРОДНЫЕ</v>
      </c>
      <c r="M28" s="36">
        <f t="shared" si="10"/>
        <v>34345.979999999996</v>
      </c>
    </row>
    <row r="29" spans="1:15" s="32" customFormat="1" x14ac:dyDescent="0.25">
      <c r="A29" s="4">
        <v>10</v>
      </c>
      <c r="B29" s="40" t="s">
        <v>35</v>
      </c>
      <c r="C29" s="38" t="s">
        <v>28</v>
      </c>
      <c r="D29" s="17">
        <v>8</v>
      </c>
      <c r="E29" s="18">
        <v>5520</v>
      </c>
      <c r="F29" s="19">
        <v>5796</v>
      </c>
      <c r="G29" s="33">
        <v>5857</v>
      </c>
      <c r="H29" s="39">
        <f t="shared" si="5"/>
        <v>5724.33</v>
      </c>
      <c r="I29" s="37">
        <f t="shared" si="6"/>
        <v>3</v>
      </c>
      <c r="J29" s="37">
        <f t="shared" si="7"/>
        <v>179.5670719629112</v>
      </c>
      <c r="K29" s="37">
        <f t="shared" si="8"/>
        <v>3.1369098560514717</v>
      </c>
      <c r="L29" s="37" t="str">
        <f t="shared" si="9"/>
        <v>ОДНОРОДНЫЕ</v>
      </c>
      <c r="M29" s="36">
        <f t="shared" si="10"/>
        <v>45794.64</v>
      </c>
    </row>
    <row r="30" spans="1:15" s="32" customFormat="1" x14ac:dyDescent="0.25">
      <c r="A30" s="4">
        <v>11</v>
      </c>
      <c r="B30" s="40" t="s">
        <v>36</v>
      </c>
      <c r="C30" s="38" t="s">
        <v>28</v>
      </c>
      <c r="D30" s="17">
        <v>4</v>
      </c>
      <c r="E30" s="18">
        <v>5340</v>
      </c>
      <c r="F30" s="19">
        <v>5607</v>
      </c>
      <c r="G30" s="33">
        <v>5666</v>
      </c>
      <c r="H30" s="39">
        <f t="shared" si="5"/>
        <v>5537.67</v>
      </c>
      <c r="I30" s="31">
        <f t="shared" ref="I30:I31" si="11" xml:space="preserve"> COUNT(E30:G30)</f>
        <v>3</v>
      </c>
      <c r="J30" s="31">
        <f t="shared" ref="J30:J31" si="12">STDEV(E30:G30)</f>
        <v>173.70760873759485</v>
      </c>
      <c r="K30" s="31">
        <f t="shared" ref="K30:K31" si="13">J30/H30*100</f>
        <v>3.1368356860844875</v>
      </c>
      <c r="L30" s="31" t="str">
        <f t="shared" ref="L30:L31" si="14">IF(K30&lt;33,"ОДНОРОДНЫЕ","НЕОДНОРОДНЫЕ")</f>
        <v>ОДНОРОДНЫЕ</v>
      </c>
      <c r="M30" s="33">
        <f t="shared" ref="M30:M31" si="15">D30*H30</f>
        <v>22150.68</v>
      </c>
    </row>
    <row r="31" spans="1:15" s="29" customFormat="1" x14ac:dyDescent="0.25">
      <c r="A31" s="4">
        <v>12</v>
      </c>
      <c r="B31" s="40" t="s">
        <v>37</v>
      </c>
      <c r="C31" s="38" t="s">
        <v>28</v>
      </c>
      <c r="D31" s="17">
        <v>1</v>
      </c>
      <c r="E31" s="18">
        <v>9000</v>
      </c>
      <c r="F31" s="19">
        <v>9450</v>
      </c>
      <c r="G31" s="30">
        <v>9550</v>
      </c>
      <c r="H31" s="39">
        <f t="shared" si="5"/>
        <v>9333.33</v>
      </c>
      <c r="I31" s="31">
        <f t="shared" si="11"/>
        <v>3</v>
      </c>
      <c r="J31" s="31">
        <f t="shared" si="12"/>
        <v>292.97326385411577</v>
      </c>
      <c r="K31" s="31">
        <f t="shared" si="13"/>
        <v>3.1390003766513748</v>
      </c>
      <c r="L31" s="31" t="str">
        <f t="shared" si="14"/>
        <v>ОДНОРОДНЫЕ</v>
      </c>
      <c r="M31" s="33">
        <f t="shared" si="15"/>
        <v>9333.33</v>
      </c>
    </row>
    <row r="32" spans="1:15" x14ac:dyDescent="0.25">
      <c r="A32" s="4"/>
      <c r="B32" s="25"/>
      <c r="C32" s="26"/>
      <c r="D32" s="28"/>
      <c r="E32" s="27">
        <f>SUMPRODUCT($D$20:$D$31,E20:E31)</f>
        <v>1132590</v>
      </c>
      <c r="F32" s="27">
        <f>SUMPRODUCT($D$20:$D$31,F20:F31)</f>
        <v>1189189.5</v>
      </c>
      <c r="G32" s="22">
        <f>SUMPRODUCT($D$20:$D$31,G20:G31)</f>
        <v>1201257</v>
      </c>
      <c r="H32" s="15"/>
      <c r="I32" s="12"/>
      <c r="J32" s="12"/>
      <c r="K32" s="12"/>
      <c r="L32" s="12"/>
      <c r="M32" s="3">
        <f>SUM(M20:M31)</f>
        <v>1174344.8799999999</v>
      </c>
      <c r="O32" s="9"/>
    </row>
    <row r="34" spans="1:15" x14ac:dyDescent="0.25">
      <c r="A34" s="48" t="s">
        <v>20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5" x14ac:dyDescent="0.25">
      <c r="A35" s="49" t="s">
        <v>19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1:15" ht="1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5" s="6" customFormat="1" x14ac:dyDescent="0.25">
      <c r="A37" s="44" t="s">
        <v>46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5"/>
      <c r="O37" s="5"/>
    </row>
    <row r="39" spans="1:15" x14ac:dyDescent="0.25">
      <c r="J39" s="9"/>
    </row>
    <row r="43" spans="1:15" x14ac:dyDescent="0.25">
      <c r="L43" s="9"/>
    </row>
  </sheetData>
  <mergeCells count="18">
    <mergeCell ref="K18:K19"/>
    <mergeCell ref="L18:L19"/>
    <mergeCell ref="A18:A19"/>
    <mergeCell ref="B18:B19"/>
    <mergeCell ref="C18:D18"/>
    <mergeCell ref="E3:M3"/>
    <mergeCell ref="A37:M37"/>
    <mergeCell ref="A36:M36"/>
    <mergeCell ref="J12:K12"/>
    <mergeCell ref="B14:L14"/>
    <mergeCell ref="A34:M34"/>
    <mergeCell ref="A35:M35"/>
    <mergeCell ref="M18:M19"/>
    <mergeCell ref="A17:B17"/>
    <mergeCell ref="C17:D17"/>
    <mergeCell ref="H18:H19"/>
    <mergeCell ref="I18:I19"/>
    <mergeCell ref="J18:J19"/>
  </mergeCells>
  <conditionalFormatting sqref="L20:L32">
    <cfRule type="containsText" dxfId="5" priority="58" operator="containsText" text="НЕ">
      <formula>NOT(ISERROR(SEARCH("НЕ",L20)))</formula>
    </cfRule>
    <cfRule type="containsText" dxfId="4" priority="59" operator="containsText" text="ОДНОРОДНЫЕ">
      <formula>NOT(ISERROR(SEARCH("ОДНОРОДНЫЕ",L20)))</formula>
    </cfRule>
    <cfRule type="containsText" dxfId="3" priority="60" operator="containsText" text="НЕОДНОРОДНЫЕ">
      <formula>NOT(ISERROR(SEARCH("НЕОДНОРОДНЫЕ",L20)))</formula>
    </cfRule>
  </conditionalFormatting>
  <conditionalFormatting sqref="L20:L32">
    <cfRule type="containsText" dxfId="2" priority="55" operator="containsText" text="НЕОДНОРОДНЫЕ">
      <formula>NOT(ISERROR(SEARCH("НЕОДНОРОДНЫЕ",L20)))</formula>
    </cfRule>
    <cfRule type="containsText" dxfId="1" priority="56" operator="containsText" text="ОДНОРОДНЫЕ">
      <formula>NOT(ISERROR(SEARCH("ОДНОРОДНЫЕ",L20)))</formula>
    </cfRule>
    <cfRule type="containsText" dxfId="0" priority="57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2024-09-20T12:27:46Z</dcterms:modified>
</cp:coreProperties>
</file>