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M34" i="1" s="1"/>
  <c r="H35" i="1"/>
  <c r="H36" i="1"/>
  <c r="H20" i="1"/>
  <c r="J34" i="1"/>
  <c r="I34" i="1"/>
  <c r="K34" i="1" l="1"/>
  <c r="L34" i="1" s="1"/>
  <c r="E37" i="1"/>
  <c r="M22" i="1"/>
  <c r="I22" i="1"/>
  <c r="J22" i="1"/>
  <c r="M23" i="1"/>
  <c r="I23" i="1"/>
  <c r="J23" i="1"/>
  <c r="M24" i="1"/>
  <c r="I24" i="1"/>
  <c r="J24" i="1"/>
  <c r="K24" i="1" s="1"/>
  <c r="L24" i="1" s="1"/>
  <c r="M25" i="1"/>
  <c r="I25" i="1"/>
  <c r="J25" i="1"/>
  <c r="M26" i="1"/>
  <c r="I26" i="1"/>
  <c r="J26" i="1"/>
  <c r="M27" i="1"/>
  <c r="I27" i="1"/>
  <c r="J27" i="1"/>
  <c r="M28" i="1"/>
  <c r="I28" i="1"/>
  <c r="J28" i="1"/>
  <c r="K28" i="1" s="1"/>
  <c r="L28" i="1" s="1"/>
  <c r="K22" i="1" l="1"/>
  <c r="L22" i="1" s="1"/>
  <c r="K26" i="1"/>
  <c r="L26" i="1" s="1"/>
  <c r="K25" i="1"/>
  <c r="L25" i="1" s="1"/>
  <c r="K27" i="1"/>
  <c r="L27" i="1" s="1"/>
  <c r="K23" i="1"/>
  <c r="L23" i="1" s="1"/>
  <c r="M33" i="1"/>
  <c r="I33" i="1"/>
  <c r="J33" i="1"/>
  <c r="M30" i="1"/>
  <c r="I30" i="1"/>
  <c r="J30" i="1"/>
  <c r="M31" i="1"/>
  <c r="I31" i="1"/>
  <c r="J31" i="1"/>
  <c r="M32" i="1"/>
  <c r="I32" i="1"/>
  <c r="J32" i="1"/>
  <c r="M35" i="1"/>
  <c r="I35" i="1"/>
  <c r="J35" i="1"/>
  <c r="K31" i="1" l="1"/>
  <c r="L31" i="1" s="1"/>
  <c r="K30" i="1"/>
  <c r="L30" i="1" s="1"/>
  <c r="K32" i="1"/>
  <c r="L32" i="1" s="1"/>
  <c r="K33" i="1"/>
  <c r="L33" i="1" s="1"/>
  <c r="K35" i="1"/>
  <c r="L35" i="1" s="1"/>
  <c r="M29" i="1"/>
  <c r="I29" i="1"/>
  <c r="J29" i="1"/>
  <c r="K29" i="1" l="1"/>
  <c r="L29" i="1" s="1"/>
  <c r="M20" i="1"/>
  <c r="I20" i="1"/>
  <c r="J20" i="1"/>
  <c r="M21" i="1"/>
  <c r="I21" i="1"/>
  <c r="J21" i="1"/>
  <c r="M36" i="1"/>
  <c r="I36" i="1"/>
  <c r="J36" i="1"/>
  <c r="G37" i="1"/>
  <c r="F37" i="1"/>
  <c r="M37" i="1" l="1"/>
  <c r="K20" i="1"/>
  <c r="L20" i="1" s="1"/>
  <c r="K36" i="1"/>
  <c r="L36" i="1" s="1"/>
  <c r="K21" i="1"/>
  <c r="L21" i="1" s="1"/>
  <c r="C17" i="1" l="1"/>
</calcChain>
</file>

<file path=xl/sharedStrings.xml><?xml version="1.0" encoding="utf-8"?>
<sst xmlns="http://schemas.openxmlformats.org/spreadsheetml/2006/main" count="70" uniqueCount="52">
  <si>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</si>
  <si>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</si>
  <si>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</si>
  <si>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</si>
  <si>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</si>
  <si>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</si>
  <si>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</si>
  <si>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</si>
  <si>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</si>
  <si>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</si>
  <si>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</si>
  <si>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</si>
  <si>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</si>
  <si>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</si>
  <si>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</si>
  <si>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</si>
  <si>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</si>
  <si>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</si>
  <si>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</si>
  <si>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</si>
  <si>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</si>
  <si>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</si>
  <si>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</si>
  <si>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</si>
  <si>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</si>
  <si>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</si>
  <si>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</si>
  <si>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</si>
  <si>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Ланцеты  одноразовые 28G (1 мм - 2,2 мм) игла,  для взятия капиллярной крови</t>
  </si>
  <si>
    <t>шт.</t>
  </si>
  <si>
    <t>упак.</t>
  </si>
  <si>
    <t xml:space="preserve">Пробирки для гематологических исследований (ЭДТА К3) 0,5 мл. </t>
  </si>
  <si>
    <t>Пробирка для гемат. исслед. (ЭДТА К2)   0.5мл/13*75mm</t>
  </si>
  <si>
    <t>Пробирки вакуумные для гематологических исследований ( ЭДТА- К3), 3мл,13*75 мм.</t>
  </si>
  <si>
    <t>Пробирки   для исследования сыворотки (активатор свертывания) 6 мл, 13х100мм.</t>
  </si>
  <si>
    <t>Пробирки   для исследования сыворотки (активатор свертывания с гелем) 5мл, 13х100мм.</t>
  </si>
  <si>
    <t>Пробирки   для исследования плазмы (литий гепарин) 2мл, 13х75мм.</t>
  </si>
  <si>
    <t>Пробирки вакуумные с фторидом натрия и ЭДТА К2 4 мл, 13*75 мм пластик</t>
  </si>
  <si>
    <t xml:space="preserve">Пробирки для коагулологических исследований (с натрия цитратом 3,8% (1:9), 4,5 мл, 13х75 мм. </t>
  </si>
  <si>
    <t xml:space="preserve">Игла двусторонняя с защитой от укола иглой 0,8 мм х 38 мм (21G х1 1/2'') </t>
  </si>
  <si>
    <t>Игла двусторонняя с визуальной 0,8 мм х 38 мм   21G*1 ½</t>
  </si>
  <si>
    <t>Игла-бабочка с защитным механизмом от укола и держателем 0,9 мм х 19 мм (20G x 3/4'' x 7'' ), длина трубки 19 см</t>
  </si>
  <si>
    <r>
      <t xml:space="preserve">Игла двухсторонняя для взятия крови с присоединенным держателем с защитой от укола иглой </t>
    </r>
    <r>
      <rPr>
        <sz val="11"/>
        <color rgb="FF000000"/>
        <rFont val="Times New Roman"/>
        <family val="1"/>
        <charset val="204"/>
      </rPr>
      <t>0,9 мм х 25 мм  (</t>
    </r>
    <r>
      <rPr>
        <sz val="11"/>
        <color theme="1"/>
        <rFont val="Times New Roman"/>
        <family val="1"/>
        <charset val="204"/>
      </rPr>
      <t>20G*1")</t>
    </r>
  </si>
  <si>
    <t>на поставку пробирок и игл для КЛД</t>
  </si>
  <si>
    <t>№ 167-24</t>
  </si>
  <si>
    <t>Пробирки для гематологических исследований (ЭДТА К3) 0,5 мл. с капилляром.</t>
  </si>
  <si>
    <t>Ланцет (лезвие для капиллярного) забора крови.</t>
  </si>
  <si>
    <t>КП вх. № 2297 от 20.09.2024</t>
  </si>
  <si>
    <t>КП вх. № 2298 от 20.09.2024</t>
  </si>
  <si>
    <t>КП вх. № 2299 от 20.09.2024</t>
  </si>
  <si>
    <t>Держатель вакуумных пробирок.</t>
  </si>
  <si>
    <t>Начальная (максимальная) цена договора устанавливается в размере 3798262,30 руб. (три миллиона семьсот девяносто восемь тысяч двести шестьдесят два рубля тридцать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</si>
</sst>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B28" zoomScaleNormal="100" zoomScalePageLayoutView="70" workbookViewId="0">
      <selection activeCell="N37" sqref="N37:N4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42578125" style="14" bestFit="1" customWidth="1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48" t="s">
        <v>43</v>
      </c>
      <c r="F3" s="48"/>
      <c r="G3" s="48"/>
      <c r="H3" s="48"/>
      <c r="I3" s="48"/>
      <c r="J3" s="48"/>
      <c r="K3" s="48"/>
      <c r="L3" s="48"/>
      <c r="M3" s="48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44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52" t="s">
        <v>17</v>
      </c>
      <c r="K12" s="52"/>
      <c r="M12" s="1" t="s">
        <v>15</v>
      </c>
    </row>
    <row r="14" spans="2:13" x14ac:dyDescent="0.25">
      <c r="B14" s="52" t="s">
        <v>16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2:13" hidden="1" x14ac:dyDescent="0.25"/>
    <row r="17" spans="1:13" ht="54.6" customHeight="1" x14ac:dyDescent="0.25">
      <c r="A17" s="56" t="s">
        <v>11</v>
      </c>
      <c r="B17" s="57"/>
      <c r="C17" s="58">
        <f>M37</f>
        <v>3798262.3</v>
      </c>
      <c r="D17" s="59"/>
      <c r="E17" s="33" t="s">
        <v>47</v>
      </c>
      <c r="F17" s="33" t="s">
        <v>48</v>
      </c>
      <c r="G17" s="33" t="s">
        <v>49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62" t="s">
        <v>0</v>
      </c>
      <c r="B18" s="62" t="s">
        <v>1</v>
      </c>
      <c r="C18" s="62" t="s">
        <v>2</v>
      </c>
      <c r="D18" s="62"/>
      <c r="E18" s="22" t="s">
        <v>25</v>
      </c>
      <c r="F18" s="22" t="s">
        <v>26</v>
      </c>
      <c r="G18" s="22" t="s">
        <v>27</v>
      </c>
      <c r="H18" s="60" t="s">
        <v>12</v>
      </c>
      <c r="I18" s="62" t="s">
        <v>8</v>
      </c>
      <c r="J18" s="62" t="s">
        <v>9</v>
      </c>
      <c r="K18" s="62" t="s">
        <v>10</v>
      </c>
      <c r="L18" s="62" t="s">
        <v>6</v>
      </c>
      <c r="M18" s="55" t="s">
        <v>7</v>
      </c>
    </row>
    <row r="19" spans="1:13" x14ac:dyDescent="0.25">
      <c r="A19" s="63"/>
      <c r="B19" s="63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61"/>
      <c r="I19" s="62"/>
      <c r="J19" s="62"/>
      <c r="K19" s="62"/>
      <c r="L19" s="62"/>
      <c r="M19" s="55"/>
    </row>
    <row r="20" spans="1:13" s="18" customFormat="1" ht="30" x14ac:dyDescent="0.25">
      <c r="A20" s="4">
        <v>1</v>
      </c>
      <c r="B20" s="38" t="s">
        <v>31</v>
      </c>
      <c r="C20" s="43" t="s">
        <v>29</v>
      </c>
      <c r="D20" s="44">
        <v>15000</v>
      </c>
      <c r="E20" s="17">
        <v>13.7</v>
      </c>
      <c r="F20" s="17">
        <v>13.9</v>
      </c>
      <c r="G20" s="17">
        <v>13.7</v>
      </c>
      <c r="H20" s="19">
        <f>ROUND(AVERAGE(E20:G20),2)</f>
        <v>13.77</v>
      </c>
      <c r="I20" s="21">
        <f t="shared" ref="I20:I36" si="0" xml:space="preserve"> COUNT(E20:G20)</f>
        <v>3</v>
      </c>
      <c r="J20" s="21">
        <f t="shared" ref="J20:J36" si="1">STDEV(E20:G20)</f>
        <v>0.11547005383792577</v>
      </c>
      <c r="K20" s="21">
        <f t="shared" ref="K20:K36" si="2">J20/H20*100</f>
        <v>0.83856248248312115</v>
      </c>
      <c r="L20" s="21" t="str">
        <f t="shared" ref="L20:L36" si="3">IF(K20&lt;33,"ОДНОРОДНЫЕ","НЕОДНОРОДНЫЕ")</f>
        <v>ОДНОРОДНЫЕ</v>
      </c>
      <c r="M20" s="19">
        <f t="shared" ref="M20:M36" si="4">D20*H20</f>
        <v>206550</v>
      </c>
    </row>
    <row r="21" spans="1:13" s="18" customFormat="1" ht="30" x14ac:dyDescent="0.25">
      <c r="A21" s="4">
        <v>2</v>
      </c>
      <c r="B21" s="38" t="s">
        <v>45</v>
      </c>
      <c r="C21" s="43" t="s">
        <v>29</v>
      </c>
      <c r="D21" s="44">
        <v>1000</v>
      </c>
      <c r="E21" s="17">
        <v>19.2</v>
      </c>
      <c r="F21" s="47">
        <v>19.5</v>
      </c>
      <c r="G21" s="17">
        <v>19.2</v>
      </c>
      <c r="H21" s="42">
        <f t="shared" ref="H21:H36" si="5">ROUND(AVERAGE(E21:G21),2)</f>
        <v>19.3</v>
      </c>
      <c r="I21" s="21">
        <f t="shared" si="0"/>
        <v>3</v>
      </c>
      <c r="J21" s="21">
        <f t="shared" si="1"/>
        <v>0.17320508075688815</v>
      </c>
      <c r="K21" s="21">
        <f t="shared" si="2"/>
        <v>0.89743565159009397</v>
      </c>
      <c r="L21" s="21" t="str">
        <f t="shared" si="3"/>
        <v>ОДНОРОДНЫЕ</v>
      </c>
      <c r="M21" s="19">
        <f t="shared" si="4"/>
        <v>19300</v>
      </c>
    </row>
    <row r="22" spans="1:13" s="35" customFormat="1" ht="30" x14ac:dyDescent="0.25">
      <c r="A22" s="4">
        <v>3</v>
      </c>
      <c r="B22" s="38" t="s">
        <v>32</v>
      </c>
      <c r="C22" s="43" t="s">
        <v>29</v>
      </c>
      <c r="D22" s="44">
        <v>2000</v>
      </c>
      <c r="E22" s="17">
        <v>27.8</v>
      </c>
      <c r="F22" s="17">
        <v>28.2</v>
      </c>
      <c r="G22" s="17">
        <v>27.8</v>
      </c>
      <c r="H22" s="42">
        <f t="shared" si="5"/>
        <v>27.93</v>
      </c>
      <c r="I22" s="34">
        <f t="shared" ref="I22:I28" si="6" xml:space="preserve"> COUNT(E22:G22)</f>
        <v>3</v>
      </c>
      <c r="J22" s="34">
        <f t="shared" ref="J22:J28" si="7">STDEV(E22:G22)</f>
        <v>0.23094010767584949</v>
      </c>
      <c r="K22" s="34">
        <f t="shared" ref="K22:K28" si="8">J22/H22*100</f>
        <v>0.8268532319221249</v>
      </c>
      <c r="L22" s="34" t="str">
        <f t="shared" ref="L22:L28" si="9">IF(K22&lt;33,"ОДНОРОДНЫЕ","НЕОДНОРОДНЫЕ")</f>
        <v>ОДНОРОДНЫЕ</v>
      </c>
      <c r="M22" s="36">
        <f t="shared" ref="M22:M28" si="10">D22*H22</f>
        <v>55860</v>
      </c>
    </row>
    <row r="23" spans="1:13" s="35" customFormat="1" ht="34.5" customHeight="1" x14ac:dyDescent="0.25">
      <c r="A23" s="4">
        <v>4</v>
      </c>
      <c r="B23" s="38" t="s">
        <v>33</v>
      </c>
      <c r="C23" s="43" t="s">
        <v>29</v>
      </c>
      <c r="D23" s="44">
        <v>65000</v>
      </c>
      <c r="E23" s="17">
        <v>7.7</v>
      </c>
      <c r="F23" s="17">
        <v>7.8</v>
      </c>
      <c r="G23" s="17">
        <v>7.7</v>
      </c>
      <c r="H23" s="42">
        <f t="shared" si="5"/>
        <v>7.73</v>
      </c>
      <c r="I23" s="34">
        <f t="shared" si="6"/>
        <v>3</v>
      </c>
      <c r="J23" s="34">
        <f t="shared" si="7"/>
        <v>5.7735026918962373E-2</v>
      </c>
      <c r="K23" s="34">
        <f t="shared" si="8"/>
        <v>0.74689556169420923</v>
      </c>
      <c r="L23" s="34" t="str">
        <f t="shared" si="9"/>
        <v>ОДНОРОДНЫЕ</v>
      </c>
      <c r="M23" s="36">
        <f t="shared" si="10"/>
        <v>502450</v>
      </c>
    </row>
    <row r="24" spans="1:13" s="35" customFormat="1" ht="30" x14ac:dyDescent="0.25">
      <c r="A24" s="4">
        <v>5</v>
      </c>
      <c r="B24" s="39" t="s">
        <v>34</v>
      </c>
      <c r="C24" s="43" t="s">
        <v>29</v>
      </c>
      <c r="D24" s="44">
        <v>65000</v>
      </c>
      <c r="E24" s="17">
        <v>7.7</v>
      </c>
      <c r="F24" s="17">
        <v>7.8</v>
      </c>
      <c r="G24" s="17">
        <v>7.7</v>
      </c>
      <c r="H24" s="42">
        <f t="shared" si="5"/>
        <v>7.73</v>
      </c>
      <c r="I24" s="34">
        <f t="shared" si="6"/>
        <v>3</v>
      </c>
      <c r="J24" s="34">
        <f t="shared" si="7"/>
        <v>5.7735026918962373E-2</v>
      </c>
      <c r="K24" s="34">
        <f t="shared" si="8"/>
        <v>0.74689556169420923</v>
      </c>
      <c r="L24" s="34" t="str">
        <f t="shared" si="9"/>
        <v>ОДНОРОДНЫЕ</v>
      </c>
      <c r="M24" s="36">
        <f t="shared" si="10"/>
        <v>502450</v>
      </c>
    </row>
    <row r="25" spans="1:13" s="35" customFormat="1" ht="45" x14ac:dyDescent="0.25">
      <c r="A25" s="4">
        <v>6</v>
      </c>
      <c r="B25" s="39" t="s">
        <v>35</v>
      </c>
      <c r="C25" s="43" t="s">
        <v>29</v>
      </c>
      <c r="D25" s="44">
        <v>60000</v>
      </c>
      <c r="E25" s="17">
        <v>10.7</v>
      </c>
      <c r="F25" s="17">
        <v>10.85</v>
      </c>
      <c r="G25" s="17">
        <v>10.7</v>
      </c>
      <c r="H25" s="42">
        <f t="shared" si="5"/>
        <v>10.75</v>
      </c>
      <c r="I25" s="34">
        <f t="shared" si="6"/>
        <v>3</v>
      </c>
      <c r="J25" s="34">
        <f t="shared" si="7"/>
        <v>8.6602540378444073E-2</v>
      </c>
      <c r="K25" s="34">
        <f t="shared" si="8"/>
        <v>0.80560502677622403</v>
      </c>
      <c r="L25" s="34" t="str">
        <f t="shared" si="9"/>
        <v>ОДНОРОДНЫЕ</v>
      </c>
      <c r="M25" s="36">
        <f t="shared" si="10"/>
        <v>645000</v>
      </c>
    </row>
    <row r="26" spans="1:13" s="35" customFormat="1" ht="30" x14ac:dyDescent="0.25">
      <c r="A26" s="4">
        <v>7</v>
      </c>
      <c r="B26" s="39" t="s">
        <v>36</v>
      </c>
      <c r="C26" s="43" t="s">
        <v>29</v>
      </c>
      <c r="D26" s="44">
        <v>1000</v>
      </c>
      <c r="E26" s="17">
        <v>7.7</v>
      </c>
      <c r="F26" s="17">
        <v>7.8</v>
      </c>
      <c r="G26" s="17">
        <v>7.7</v>
      </c>
      <c r="H26" s="42">
        <f t="shared" si="5"/>
        <v>7.73</v>
      </c>
      <c r="I26" s="34">
        <f t="shared" si="6"/>
        <v>3</v>
      </c>
      <c r="J26" s="34">
        <f t="shared" si="7"/>
        <v>5.7735026918962373E-2</v>
      </c>
      <c r="K26" s="34">
        <f t="shared" si="8"/>
        <v>0.74689556169420923</v>
      </c>
      <c r="L26" s="34" t="str">
        <f t="shared" si="9"/>
        <v>ОДНОРОДНЫЕ</v>
      </c>
      <c r="M26" s="36">
        <f t="shared" si="10"/>
        <v>7730</v>
      </c>
    </row>
    <row r="27" spans="1:13" s="35" customFormat="1" ht="30" x14ac:dyDescent="0.25">
      <c r="A27" s="4">
        <v>8</v>
      </c>
      <c r="B27" s="38" t="s">
        <v>37</v>
      </c>
      <c r="C27" s="43" t="s">
        <v>29</v>
      </c>
      <c r="D27" s="44">
        <v>1000</v>
      </c>
      <c r="E27" s="17">
        <v>19.3</v>
      </c>
      <c r="F27" s="17">
        <v>19.600000000000001</v>
      </c>
      <c r="G27" s="17">
        <v>19.3</v>
      </c>
      <c r="H27" s="42">
        <f t="shared" si="5"/>
        <v>19.399999999999999</v>
      </c>
      <c r="I27" s="34">
        <f t="shared" si="6"/>
        <v>3</v>
      </c>
      <c r="J27" s="34">
        <f t="shared" si="7"/>
        <v>0.17320508075688815</v>
      </c>
      <c r="K27" s="34">
        <f t="shared" si="8"/>
        <v>0.89280969462313486</v>
      </c>
      <c r="L27" s="34" t="str">
        <f t="shared" si="9"/>
        <v>ОДНОРОДНЫЕ</v>
      </c>
      <c r="M27" s="36">
        <f t="shared" si="10"/>
        <v>19400</v>
      </c>
    </row>
    <row r="28" spans="1:13" s="35" customFormat="1" ht="45" x14ac:dyDescent="0.25">
      <c r="A28" s="4">
        <v>9</v>
      </c>
      <c r="B28" s="39" t="s">
        <v>38</v>
      </c>
      <c r="C28" s="43" t="s">
        <v>29</v>
      </c>
      <c r="D28" s="44">
        <v>15000</v>
      </c>
      <c r="E28" s="17">
        <v>7.7</v>
      </c>
      <c r="F28" s="17">
        <v>7.8</v>
      </c>
      <c r="G28" s="17">
        <v>7.7</v>
      </c>
      <c r="H28" s="42">
        <f t="shared" si="5"/>
        <v>7.73</v>
      </c>
      <c r="I28" s="34">
        <f t="shared" si="6"/>
        <v>3</v>
      </c>
      <c r="J28" s="34">
        <f t="shared" si="7"/>
        <v>5.7735026918962373E-2</v>
      </c>
      <c r="K28" s="34">
        <f t="shared" si="8"/>
        <v>0.74689556169420923</v>
      </c>
      <c r="L28" s="34" t="str">
        <f t="shared" si="9"/>
        <v>ОДНОРОДНЫЕ</v>
      </c>
      <c r="M28" s="36">
        <f t="shared" si="10"/>
        <v>115950</v>
      </c>
    </row>
    <row r="29" spans="1:13" s="28" customFormat="1" ht="25.5" customHeight="1" x14ac:dyDescent="0.25">
      <c r="A29" s="4">
        <v>10</v>
      </c>
      <c r="B29" s="39" t="s">
        <v>46</v>
      </c>
      <c r="C29" s="43" t="s">
        <v>30</v>
      </c>
      <c r="D29" s="44">
        <v>70</v>
      </c>
      <c r="E29" s="17">
        <v>3550</v>
      </c>
      <c r="F29" s="17">
        <v>3603</v>
      </c>
      <c r="G29" s="17">
        <v>3550</v>
      </c>
      <c r="H29" s="42">
        <f t="shared" si="5"/>
        <v>3567.67</v>
      </c>
      <c r="I29" s="27">
        <f t="shared" ref="I29" si="11" xml:space="preserve"> COUNT(E29:G29)</f>
        <v>3</v>
      </c>
      <c r="J29" s="27">
        <f t="shared" ref="J29" si="12">STDEV(E29:G29)</f>
        <v>30.59956426705017</v>
      </c>
      <c r="K29" s="27">
        <f t="shared" ref="K29" si="13">J29/H29*100</f>
        <v>0.85769043288897706</v>
      </c>
      <c r="L29" s="27" t="str">
        <f t="shared" ref="L29" si="14">IF(K29&lt;33,"ОДНОРОДНЫЕ","НЕОДНОРОДНЫЕ")</f>
        <v>ОДНОРОДНЫЕ</v>
      </c>
      <c r="M29" s="29">
        <f t="shared" si="4"/>
        <v>249736.9</v>
      </c>
    </row>
    <row r="30" spans="1:13" s="31" customFormat="1" ht="30" x14ac:dyDescent="0.25">
      <c r="A30" s="4">
        <v>11</v>
      </c>
      <c r="B30" s="39" t="s">
        <v>46</v>
      </c>
      <c r="C30" s="43" t="s">
        <v>30</v>
      </c>
      <c r="D30" s="44">
        <v>60</v>
      </c>
      <c r="E30" s="17">
        <v>650</v>
      </c>
      <c r="F30" s="17">
        <v>659</v>
      </c>
      <c r="G30" s="17">
        <v>650</v>
      </c>
      <c r="H30" s="42">
        <f t="shared" si="5"/>
        <v>653</v>
      </c>
      <c r="I30" s="30">
        <f t="shared" ref="I30:I35" si="15" xml:space="preserve"> COUNT(E30:G30)</f>
        <v>3</v>
      </c>
      <c r="J30" s="30">
        <f t="shared" ref="J30:J35" si="16">STDEV(E30:G30)</f>
        <v>5.196152422706632</v>
      </c>
      <c r="K30" s="30">
        <f t="shared" ref="K30:K35" si="17">J30/H30*100</f>
        <v>0.79573543992444606</v>
      </c>
      <c r="L30" s="30" t="str">
        <f t="shared" ref="L30:L35" si="18">IF(K30&lt;33,"ОДНОРОДНЫЕ","НЕОДНОРОДНЫЕ")</f>
        <v>ОДНОРОДНЫЕ</v>
      </c>
      <c r="M30" s="32">
        <f t="shared" ref="M30:M35" si="19">D30*H30</f>
        <v>39180</v>
      </c>
    </row>
    <row r="31" spans="1:13" s="31" customFormat="1" ht="30" x14ac:dyDescent="0.25">
      <c r="A31" s="4">
        <v>12</v>
      </c>
      <c r="B31" s="38" t="s">
        <v>28</v>
      </c>
      <c r="C31" s="43" t="s">
        <v>30</v>
      </c>
      <c r="D31" s="44">
        <v>20</v>
      </c>
      <c r="E31" s="17">
        <v>1270</v>
      </c>
      <c r="F31" s="17">
        <v>1289</v>
      </c>
      <c r="G31" s="17">
        <v>1270</v>
      </c>
      <c r="H31" s="42">
        <f t="shared" si="5"/>
        <v>1276.33</v>
      </c>
      <c r="I31" s="30">
        <f t="shared" si="15"/>
        <v>3</v>
      </c>
      <c r="J31" s="30">
        <f t="shared" si="16"/>
        <v>10.969655114602888</v>
      </c>
      <c r="K31" s="30">
        <f t="shared" si="17"/>
        <v>0.85946856334983035</v>
      </c>
      <c r="L31" s="30" t="str">
        <f t="shared" si="18"/>
        <v>ОДНОРОДНЫЕ</v>
      </c>
      <c r="M31" s="32">
        <f t="shared" si="19"/>
        <v>25526.6</v>
      </c>
    </row>
    <row r="32" spans="1:13" s="31" customFormat="1" ht="30" x14ac:dyDescent="0.25">
      <c r="A32" s="4">
        <v>13</v>
      </c>
      <c r="B32" s="39" t="s">
        <v>40</v>
      </c>
      <c r="C32" s="43" t="s">
        <v>29</v>
      </c>
      <c r="D32" s="44">
        <v>70000</v>
      </c>
      <c r="E32" s="17">
        <v>15.6</v>
      </c>
      <c r="F32" s="17">
        <v>15.8</v>
      </c>
      <c r="G32" s="17">
        <v>15.6</v>
      </c>
      <c r="H32" s="42">
        <f t="shared" si="5"/>
        <v>15.67</v>
      </c>
      <c r="I32" s="30">
        <f t="shared" si="15"/>
        <v>3</v>
      </c>
      <c r="J32" s="30">
        <f t="shared" si="16"/>
        <v>0.11547005383792577</v>
      </c>
      <c r="K32" s="30">
        <f t="shared" si="17"/>
        <v>0.73688611255855629</v>
      </c>
      <c r="L32" s="30" t="str">
        <f t="shared" si="18"/>
        <v>ОДНОРОДНЫЕ</v>
      </c>
      <c r="M32" s="32">
        <f t="shared" si="19"/>
        <v>1096900</v>
      </c>
    </row>
    <row r="33" spans="1:15" s="28" customFormat="1" ht="30" x14ac:dyDescent="0.25">
      <c r="A33" s="4">
        <v>14</v>
      </c>
      <c r="B33" s="46" t="s">
        <v>39</v>
      </c>
      <c r="C33" s="43" t="s">
        <v>29</v>
      </c>
      <c r="D33" s="44">
        <v>2640</v>
      </c>
      <c r="E33" s="17">
        <v>19.3</v>
      </c>
      <c r="F33" s="17">
        <v>19.600000000000001</v>
      </c>
      <c r="G33" s="17">
        <v>19.36</v>
      </c>
      <c r="H33" s="42">
        <f t="shared" si="5"/>
        <v>19.420000000000002</v>
      </c>
      <c r="I33" s="30">
        <f t="shared" si="15"/>
        <v>3</v>
      </c>
      <c r="J33" s="30">
        <f t="shared" si="16"/>
        <v>0.15874507866387608</v>
      </c>
      <c r="K33" s="30">
        <f t="shared" si="17"/>
        <v>0.81743088910337836</v>
      </c>
      <c r="L33" s="30" t="str">
        <f t="shared" si="18"/>
        <v>ОДНОРОДНЫЕ</v>
      </c>
      <c r="M33" s="32">
        <f t="shared" si="19"/>
        <v>51268.800000000003</v>
      </c>
    </row>
    <row r="34" spans="1:15" s="41" customFormat="1" ht="48" customHeight="1" x14ac:dyDescent="0.25">
      <c r="A34" s="4">
        <v>15</v>
      </c>
      <c r="B34" s="38" t="s">
        <v>41</v>
      </c>
      <c r="C34" s="45" t="s">
        <v>29</v>
      </c>
      <c r="D34" s="44">
        <v>2000</v>
      </c>
      <c r="E34" s="17">
        <v>27.8</v>
      </c>
      <c r="F34" s="17">
        <v>28.2</v>
      </c>
      <c r="G34" s="17">
        <v>27.8</v>
      </c>
      <c r="H34" s="42">
        <f t="shared" si="5"/>
        <v>27.93</v>
      </c>
      <c r="I34" s="40">
        <f t="shared" ref="I34" si="20" xml:space="preserve"> COUNT(E34:G34)</f>
        <v>3</v>
      </c>
      <c r="J34" s="40">
        <f t="shared" ref="J34" si="21">STDEV(E34:G34)</f>
        <v>0.23094010767584949</v>
      </c>
      <c r="K34" s="40">
        <f t="shared" ref="K34" si="22">J34/H34*100</f>
        <v>0.8268532319221249</v>
      </c>
      <c r="L34" s="40" t="str">
        <f t="shared" ref="L34" si="23">IF(K34&lt;33,"ОДНОРОДНЫЕ","НЕОДНОРОДНЫЕ")</f>
        <v>ОДНОРОДНЫЕ</v>
      </c>
      <c r="M34" s="42">
        <f t="shared" ref="M34" si="24">D34*H34</f>
        <v>55860</v>
      </c>
    </row>
    <row r="35" spans="1:15" s="18" customFormat="1" x14ac:dyDescent="0.25">
      <c r="A35" s="4">
        <v>16</v>
      </c>
      <c r="B35" s="38" t="s">
        <v>50</v>
      </c>
      <c r="C35" s="45" t="s">
        <v>29</v>
      </c>
      <c r="D35" s="44">
        <v>40000</v>
      </c>
      <c r="E35" s="17">
        <v>3.5</v>
      </c>
      <c r="F35" s="17">
        <v>3.5</v>
      </c>
      <c r="G35" s="17">
        <v>3.5</v>
      </c>
      <c r="H35" s="42">
        <f t="shared" si="5"/>
        <v>3.5</v>
      </c>
      <c r="I35" s="30">
        <f t="shared" si="15"/>
        <v>3</v>
      </c>
      <c r="J35" s="30">
        <f t="shared" si="16"/>
        <v>0</v>
      </c>
      <c r="K35" s="30">
        <f t="shared" si="17"/>
        <v>0</v>
      </c>
      <c r="L35" s="30" t="str">
        <f t="shared" si="18"/>
        <v>ОДНОРОДНЫЕ</v>
      </c>
      <c r="M35" s="32">
        <f t="shared" si="19"/>
        <v>140000</v>
      </c>
    </row>
    <row r="36" spans="1:15" s="18" customFormat="1" ht="45" x14ac:dyDescent="0.25">
      <c r="A36" s="4">
        <v>17</v>
      </c>
      <c r="B36" s="38" t="s">
        <v>42</v>
      </c>
      <c r="C36" s="45" t="s">
        <v>29</v>
      </c>
      <c r="D36" s="44">
        <v>3000</v>
      </c>
      <c r="E36" s="17">
        <v>21.6</v>
      </c>
      <c r="F36" s="25">
        <v>21.9</v>
      </c>
      <c r="G36" s="17">
        <v>21.6</v>
      </c>
      <c r="H36" s="42">
        <f t="shared" si="5"/>
        <v>21.7</v>
      </c>
      <c r="I36" s="21">
        <f t="shared" si="0"/>
        <v>3</v>
      </c>
      <c r="J36" s="21">
        <f t="shared" si="1"/>
        <v>0.17320508075688609</v>
      </c>
      <c r="K36" s="21">
        <f t="shared" si="2"/>
        <v>0.79818009565385295</v>
      </c>
      <c r="L36" s="21" t="str">
        <f t="shared" si="3"/>
        <v>ОДНОРОДНЫЕ</v>
      </c>
      <c r="M36" s="19">
        <f t="shared" si="4"/>
        <v>65100</v>
      </c>
    </row>
    <row r="37" spans="1:15" x14ac:dyDescent="0.25">
      <c r="A37" s="4"/>
      <c r="B37" s="23"/>
      <c r="C37" s="24"/>
      <c r="D37" s="26"/>
      <c r="E37" s="37">
        <f>SUMPRODUCT($D$20:$D$36,E20:E36)</f>
        <v>3782052</v>
      </c>
      <c r="F37" s="25">
        <f>SUMPRODUCT($D$20:$D$36,F20:F36)</f>
        <v>3831174</v>
      </c>
      <c r="G37" s="20">
        <f>SUMPRODUCT($D$20:$D$36,G20:G36)</f>
        <v>3782210.4</v>
      </c>
      <c r="H37" s="15"/>
      <c r="I37" s="12"/>
      <c r="J37" s="12"/>
      <c r="K37" s="12"/>
      <c r="L37" s="12"/>
      <c r="M37" s="3">
        <f>SUM(M20:M36)</f>
        <v>3798262.3</v>
      </c>
    </row>
    <row r="39" spans="1:15" x14ac:dyDescent="0.25">
      <c r="A39" s="53" t="s">
        <v>20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x14ac:dyDescent="0.25">
      <c r="A40" s="54" t="s">
        <v>19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ht="15" customHeight="1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5" s="6" customFormat="1" x14ac:dyDescent="0.25">
      <c r="A42" s="49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"/>
      <c r="O42" s="5"/>
    </row>
    <row r="44" spans="1:15" x14ac:dyDescent="0.25">
      <c r="J44" s="9"/>
    </row>
    <row r="48" spans="1:15" x14ac:dyDescent="0.25">
      <c r="L48" s="9"/>
    </row>
  </sheetData>
  <mergeCells count="18">
    <mergeCell ref="B18:B19"/>
    <mergeCell ref="C18:D18"/>
    <mergeCell ref="E3:M3"/>
    <mergeCell ref="A42:M42"/>
    <mergeCell ref="A41:M41"/>
    <mergeCell ref="J12:K12"/>
    <mergeCell ref="B14:L14"/>
    <mergeCell ref="A39:M39"/>
    <mergeCell ref="A40:M40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37">
    <cfRule type="containsText" dxfId="17" priority="64" operator="containsText" text="НЕ">
      <formula>NOT(ISERROR(SEARCH("НЕ",L37)))</formula>
    </cfRule>
    <cfRule type="containsText" dxfId="16" priority="65" operator="containsText" text="ОДНОРОДНЫЕ">
      <formula>NOT(ISERROR(SEARCH("ОДНОРОДНЫЕ",L37)))</formula>
    </cfRule>
    <cfRule type="containsText" dxfId="15" priority="66" operator="containsText" text="НЕОДНОРОДНЫЕ">
      <formula>NOT(ISERROR(SEARCH("НЕОДНОРОДНЫЕ",L37)))</formula>
    </cfRule>
  </conditionalFormatting>
  <conditionalFormatting sqref="L37">
    <cfRule type="containsText" dxfId="14" priority="61" operator="containsText" text="НЕОДНОРОДНЫЕ">
      <formula>NOT(ISERROR(SEARCH("НЕОДНОРОДНЫЕ",L37)))</formula>
    </cfRule>
    <cfRule type="containsText" dxfId="13" priority="62" operator="containsText" text="ОДНОРОДНЫЕ">
      <formula>NOT(ISERROR(SEARCH("ОДНОРОДНЫЕ",L37)))</formula>
    </cfRule>
    <cfRule type="containsText" dxfId="12" priority="63" operator="containsText" text="НЕОДНОРОДНЫЕ">
      <formula>NOT(ISERROR(SEARCH("НЕОДНОРОДНЫЕ",L37)))</formula>
    </cfRule>
  </conditionalFormatting>
  <conditionalFormatting sqref="L20:L33 L35:L36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33 L35:L36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conditionalFormatting sqref="L34">
    <cfRule type="containsText" dxfId="5" priority="4" operator="containsText" text="НЕ">
      <formula>NOT(ISERROR(SEARCH("НЕ",L34)))</formula>
    </cfRule>
    <cfRule type="containsText" dxfId="4" priority="5" operator="containsText" text="ОДНОРОДНЫЕ">
      <formula>NOT(ISERROR(SEARCH("ОДНОРОДНЫЕ",L34)))</formula>
    </cfRule>
    <cfRule type="containsText" dxfId="3" priority="6" operator="containsText" text="НЕОДНОРОДНЫЕ">
      <formula>NOT(ISERROR(SEARCH("НЕОДНОРОДНЫЕ",L34)))</formula>
    </cfRule>
  </conditionalFormatting>
  <conditionalFormatting sqref="L34">
    <cfRule type="containsText" dxfId="2" priority="1" operator="containsText" text="НЕОДНОРОДНЫЕ">
      <formula>NOT(ISERROR(SEARCH("НЕОДНОРОДНЫЕ",L34)))</formula>
    </cfRule>
    <cfRule type="containsText" dxfId="1" priority="2" operator="containsText" text="ОДНОРОДНЫЕ">
      <formula>NOT(ISERROR(SEARCH("ОДНОРОДНЫЕ",L34)))</formula>
    </cfRule>
    <cfRule type="containsText" dxfId="0" priority="3" operator="containsText" text="НЕОДНОРОДНЫЕ">
      <formula>NOT(ISERROR(SEARCH("НЕОДНОРОДНЫЕ",L34)))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2024-09-20T12:04:35Z</dcterms:modified>
</cp:coreProperties>
</file>