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0" i="1" l="1"/>
  <c r="E21" i="1" l="1"/>
  <c r="F21" i="1" l="1"/>
  <c r="G21" i="1"/>
  <c r="I20" i="1" l="1"/>
  <c r="J20" i="1"/>
  <c r="K20" i="1" l="1"/>
  <c r="L20" i="1" s="1"/>
  <c r="M20" i="1"/>
  <c r="M21" i="1" s="1"/>
  <c r="C17" i="1" s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<sst xmlns="http://schemas.openxmlformats.org/spreadsheetml/2006/main" count="38" uniqueCount="36">
  <si>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</si>
  <si>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</si>
  <si>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</si>
  <si>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</si>
  <si>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</si>
  <si>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</si>
  <si>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</si>
  <si>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</si>
  <si>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</si>
  <si>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</si>
  <si>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</si>
  <si>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</si>
  <si>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</si>
  <si>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</si>
  <si>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</si>
  <si>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</si>
  <si>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</si>
  <si>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</si>
  <si>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</si>
  <si>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</si>
  <si>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</si>
  <si>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</si>
  <si>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</si>
  <si>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</si>
  <si>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</si>
  <si>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</si>
  <si>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</si>
  <si>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Начальная (максимальная) цена договора</t>
  </si>
  <si>
    <t>шт</t>
  </si>
  <si>
    <t>№ 163-24</t>
  </si>
  <si>
    <t xml:space="preserve">на поставку индикаторов температуры  </t>
  </si>
  <si>
    <t xml:space="preserve">Индикатор температуры холодовой цепи электронный многоразовый </t>
  </si>
  <si>
    <t>КП вх. № 2165 от 12.09.2024 г.</t>
  </si>
  <si>
    <t>КП вх. № 2166 от 12.09.2024 г.</t>
  </si>
  <si>
    <t>КП вх. № 2167 от 12.09.2024 г.</t>
  </si>
  <si>
    <t>Начальная (максимальная) цена договора устанавливается в размере 422000,40 руб. (четыреста двадцать две тысячи рублей сорок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</si>
</sst>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zoomScale="85" zoomScaleNormal="85" zoomScalePageLayoutView="70" workbookViewId="0">
      <selection activeCell="H20" sqref="H20"/>
    </sheetView>
  </sheetViews>
  <sheetFormatPr defaultRowHeight="15" x14ac:dyDescent="0.25"/>
  <cols>
    <col min="1" max="1" width="6.140625" style="15" bestFit="1" customWidth="1"/>
    <col min="2" max="2" width="44.140625" style="15" bestFit="1" customWidth="1"/>
    <col min="3" max="3" width="11.5703125" style="15" customWidth="1"/>
    <col min="4" max="4" width="7.7109375" style="15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5" customWidth="1"/>
    <col min="10" max="10" width="12.5703125" style="15" customWidth="1"/>
    <col min="11" max="11" width="10.28515625" style="15" customWidth="1"/>
    <col min="12" max="12" width="22.42578125" style="15" bestFit="1" customWidth="1"/>
    <col min="13" max="13" width="17.5703125" style="1" customWidth="1"/>
    <col min="14" max="14" width="9.140625" style="15"/>
    <col min="15" max="15" width="11.28515625" style="15" bestFit="1" customWidth="1"/>
    <col min="16" max="16" width="10.7109375" style="15" bestFit="1" customWidth="1"/>
    <col min="17" max="17" width="11.7109375" style="15" bestFit="1" customWidth="1"/>
    <col min="18" max="18" width="10.7109375" style="15" bestFit="1" customWidth="1"/>
    <col min="19" max="16384" width="9.140625" style="15"/>
  </cols>
  <sheetData>
    <row r="1" spans="2:13" x14ac:dyDescent="0.25">
      <c r="M1" s="11" t="s">
        <v>20</v>
      </c>
    </row>
    <row r="2" spans="2:13" ht="14.45" customHeight="1" x14ac:dyDescent="0.25">
      <c r="M2" s="11" t="s">
        <v>21</v>
      </c>
    </row>
    <row r="3" spans="2:13" x14ac:dyDescent="0.25">
      <c r="E3" s="34" t="s">
        <v>30</v>
      </c>
      <c r="F3" s="34"/>
      <c r="G3" s="34"/>
      <c r="H3" s="34"/>
      <c r="I3" s="34"/>
      <c r="J3" s="34"/>
      <c r="K3" s="34"/>
      <c r="L3" s="34"/>
      <c r="M3" s="34"/>
    </row>
    <row r="4" spans="2:13" x14ac:dyDescent="0.25">
      <c r="G4" s="8"/>
      <c r="H4" s="8"/>
      <c r="I4" s="6"/>
      <c r="J4" s="6"/>
      <c r="K4" s="6"/>
      <c r="L4" s="6"/>
      <c r="M4" s="12" t="s">
        <v>23</v>
      </c>
    </row>
    <row r="5" spans="2:13" x14ac:dyDescent="0.25">
      <c r="G5" s="8"/>
      <c r="H5" s="8"/>
      <c r="I5" s="6"/>
      <c r="J5" s="6"/>
      <c r="K5" s="6"/>
      <c r="L5" s="6"/>
      <c r="M5" s="12" t="s">
        <v>22</v>
      </c>
    </row>
    <row r="6" spans="2:13" ht="14.45" customHeight="1" x14ac:dyDescent="0.25">
      <c r="G6" s="8"/>
      <c r="H6" s="8"/>
      <c r="I6" s="6"/>
      <c r="J6" s="6"/>
      <c r="K6" s="6"/>
      <c r="L6" s="6"/>
      <c r="M6" s="12" t="s">
        <v>29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C12" s="10"/>
      <c r="J12" s="38" t="s">
        <v>16</v>
      </c>
      <c r="K12" s="38"/>
      <c r="M12" s="1" t="s">
        <v>14</v>
      </c>
    </row>
    <row r="14" spans="2:13" x14ac:dyDescent="0.25">
      <c r="B14" s="38" t="s">
        <v>15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2:13" hidden="1" x14ac:dyDescent="0.25"/>
    <row r="17" spans="1:17" ht="54.6" customHeight="1" x14ac:dyDescent="0.25">
      <c r="A17" s="42" t="s">
        <v>27</v>
      </c>
      <c r="B17" s="43"/>
      <c r="C17" s="44">
        <f>M21</f>
        <v>422000.4</v>
      </c>
      <c r="D17" s="45"/>
      <c r="E17" s="31" t="s">
        <v>32</v>
      </c>
      <c r="F17" s="31" t="s">
        <v>33</v>
      </c>
      <c r="G17" s="31" t="s">
        <v>34</v>
      </c>
      <c r="H17" s="16"/>
      <c r="I17" s="13"/>
      <c r="J17" s="13"/>
      <c r="K17" s="13"/>
      <c r="L17" s="13"/>
      <c r="M17" s="16"/>
    </row>
    <row r="18" spans="1:17" ht="30" customHeight="1" x14ac:dyDescent="0.25">
      <c r="A18" s="32" t="s">
        <v>0</v>
      </c>
      <c r="B18" s="32" t="s">
        <v>1</v>
      </c>
      <c r="C18" s="32" t="s">
        <v>2</v>
      </c>
      <c r="D18" s="32"/>
      <c r="E18" s="16" t="s">
        <v>24</v>
      </c>
      <c r="F18" s="16" t="s">
        <v>25</v>
      </c>
      <c r="G18" s="16" t="s">
        <v>26</v>
      </c>
      <c r="H18" s="46" t="s">
        <v>11</v>
      </c>
      <c r="I18" s="32" t="s">
        <v>8</v>
      </c>
      <c r="J18" s="32" t="s">
        <v>9</v>
      </c>
      <c r="K18" s="32" t="s">
        <v>10</v>
      </c>
      <c r="L18" s="32" t="s">
        <v>6</v>
      </c>
      <c r="M18" s="41" t="s">
        <v>7</v>
      </c>
    </row>
    <row r="19" spans="1:17" x14ac:dyDescent="0.25">
      <c r="A19" s="33"/>
      <c r="B19" s="33"/>
      <c r="C19" s="14" t="s">
        <v>3</v>
      </c>
      <c r="D19" s="14" t="s">
        <v>4</v>
      </c>
      <c r="E19" s="17" t="s">
        <v>5</v>
      </c>
      <c r="F19" s="16" t="s">
        <v>5</v>
      </c>
      <c r="G19" s="16" t="s">
        <v>5</v>
      </c>
      <c r="H19" s="47"/>
      <c r="I19" s="32"/>
      <c r="J19" s="32"/>
      <c r="K19" s="32"/>
      <c r="L19" s="32"/>
      <c r="M19" s="41"/>
    </row>
    <row r="20" spans="1:17" s="23" customFormat="1" ht="30" x14ac:dyDescent="0.25">
      <c r="A20" s="4">
        <v>1</v>
      </c>
      <c r="B20" s="29" t="s">
        <v>31</v>
      </c>
      <c r="C20" s="30" t="s">
        <v>28</v>
      </c>
      <c r="D20" s="22">
        <v>120</v>
      </c>
      <c r="E20" s="21">
        <v>3500</v>
      </c>
      <c r="F20" s="26">
        <v>3750</v>
      </c>
      <c r="G20" s="24">
        <v>3300</v>
      </c>
      <c r="H20" s="24">
        <f>ROUND(AVERAGE(E20:G20),2)</f>
        <v>3516.67</v>
      </c>
      <c r="I20" s="25">
        <f t="shared" ref="I20" si="0" xml:space="preserve"> COUNT(E20:G20)</f>
        <v>3</v>
      </c>
      <c r="J20" s="25">
        <f t="shared" ref="J20" si="1">STDEV(E20:G20)</f>
        <v>225.46248764114472</v>
      </c>
      <c r="K20" s="25">
        <f t="shared" ref="K20" si="2">J20/H20*100</f>
        <v>6.4112494957202326</v>
      </c>
      <c r="L20" s="25" t="str">
        <f t="shared" ref="L20" si="3">IF(K20&lt;33,"ОДНОРОДНЫЕ","НЕОДНОРОДНЫЕ")</f>
        <v>ОДНОРОДНЫЕ</v>
      </c>
      <c r="M20" s="24">
        <f t="shared" ref="M20" si="4">D20*H20</f>
        <v>422000.4</v>
      </c>
      <c r="O20" s="28"/>
      <c r="P20" s="28"/>
      <c r="Q20" s="28"/>
    </row>
    <row r="21" spans="1:17" ht="15.75" x14ac:dyDescent="0.25">
      <c r="A21" s="4"/>
      <c r="B21" s="7"/>
      <c r="C21" s="18"/>
      <c r="D21" s="19"/>
      <c r="E21" s="20">
        <f>SUMPRODUCT($D$20:$D$20,E20:E20)</f>
        <v>420000</v>
      </c>
      <c r="F21" s="27">
        <f>SUMPRODUCT($D$20:$D$20,F20:F20)</f>
        <v>450000</v>
      </c>
      <c r="G21" s="24">
        <f>SUMPRODUCT($D$20:$D$20,G20:G20)</f>
        <v>396000</v>
      </c>
      <c r="H21" s="16"/>
      <c r="I21" s="13"/>
      <c r="J21" s="13"/>
      <c r="K21" s="13"/>
      <c r="L21" s="13"/>
      <c r="M21" s="3">
        <f>SUM(M20:M20)</f>
        <v>422000.4</v>
      </c>
      <c r="O21" s="10"/>
    </row>
    <row r="23" spans="1:17" x14ac:dyDescent="0.25">
      <c r="A23" s="39" t="s">
        <v>19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1:17" x14ac:dyDescent="0.25">
      <c r="A24" s="40" t="s">
        <v>18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17" ht="15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7" s="6" customFormat="1" x14ac:dyDescent="0.25">
      <c r="A26" s="35" t="s">
        <v>35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5"/>
      <c r="O26" s="5"/>
    </row>
    <row r="28" spans="1:17" x14ac:dyDescent="0.25">
      <c r="J28" s="10"/>
    </row>
    <row r="29" spans="1:17" x14ac:dyDescent="0.25">
      <c r="K29" s="10"/>
    </row>
    <row r="32" spans="1:17" x14ac:dyDescent="0.25">
      <c r="L32" s="10"/>
    </row>
  </sheetData>
  <mergeCells count="18">
    <mergeCell ref="E3:M3"/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</mergeCells>
  <conditionalFormatting sqref="L21">
    <cfRule type="containsText" dxfId="11" priority="58" operator="containsText" text="НЕ">
      <formula>NOT(ISERROR(SEARCH("НЕ",L21)))</formula>
    </cfRule>
    <cfRule type="containsText" dxfId="10" priority="59" operator="containsText" text="ОДНОРОДНЫЕ">
      <formula>NOT(ISERROR(SEARCH("ОДНОРОДНЫЕ",L21)))</formula>
    </cfRule>
    <cfRule type="containsText" dxfId="9" priority="60" operator="containsText" text="НЕОДНОРОДНЫЕ">
      <formula>NOT(ISERROR(SEARCH("НЕОДНОРОДНЫЕ",L21)))</formula>
    </cfRule>
  </conditionalFormatting>
  <conditionalFormatting sqref="L21">
    <cfRule type="containsText" dxfId="8" priority="55" operator="containsText" text="НЕОДНОРОДНЫЕ">
      <formula>NOT(ISERROR(SEARCH("НЕОДНОРОДНЫЕ",L21)))</formula>
    </cfRule>
    <cfRule type="containsText" dxfId="7" priority="56" operator="containsText" text="ОДНОРОДНЫЕ">
      <formula>NOT(ISERROR(SEARCH("ОДНОРОДНЫЕ",L21)))</formula>
    </cfRule>
    <cfRule type="containsText" dxfId="6" priority="57" operator="containsText" text="НЕОДНОРОДНЫЕ">
      <formula>NOT(ISERROR(SEARCH("НЕОДНОРОДНЫЕ",L21)))</formula>
    </cfRule>
  </conditionalFormatting>
  <conditionalFormatting sqref="L20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2024-09-16T03:20:17Z</dcterms:modified>
</cp:coreProperties>
</file>