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H22" i="1"/>
  <c r="H23" i="1"/>
  <c r="H20" i="1"/>
  <c r="F24" i="1" l="1"/>
  <c r="G24" i="1" l="1"/>
  <c r="I20" i="1"/>
  <c r="J20" i="1"/>
  <c r="M21" i="1"/>
  <c r="I21" i="1"/>
  <c r="J21" i="1"/>
  <c r="M22" i="1"/>
  <c r="I22" i="1"/>
  <c r="J22" i="1"/>
  <c r="K22" i="1" s="1"/>
  <c r="L22" i="1" s="1"/>
  <c r="M23" i="1"/>
  <c r="I23" i="1"/>
  <c r="J23" i="1"/>
  <c r="E24" i="1"/>
  <c r="K23" i="1" l="1"/>
  <c r="L23" i="1" s="1"/>
  <c r="K21" i="1"/>
  <c r="L21" i="1" s="1"/>
  <c r="K20" i="1"/>
  <c r="L20" i="1" s="1"/>
  <c r="M20" i="1"/>
  <c r="M24" i="1" l="1"/>
  <c r="C17" i="1" l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<sst xmlns="http://schemas.openxmlformats.org/spreadsheetml/2006/main" count="44" uniqueCount="39">
  <si>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</si>
  <si>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</si>
  <si>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</si>
  <si>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</si>
  <si>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</si>
  <si>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</si>
  <si>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</si>
  <si>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</si>
  <si>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</si>
  <si>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</si>
  <si>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</si>
  <si>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</si>
  <si>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</si>
  <si>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</si>
  <si>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</si>
  <si>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</si>
  <si>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</si>
  <si>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</si>
  <si>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</si>
  <si>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</si>
  <si>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</si>
  <si>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</si>
  <si>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</si>
  <si>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</si>
  <si>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</si>
  <si>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</si>
  <si>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</si>
  <si>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</si>
  <si>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</si>
  <si>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Система   инфузионная для переливания растворов</t>
  </si>
  <si>
    <t>Система   инфузионная для переливания растворов, чувствительных УФ-излучению, с Y-портом.</t>
  </si>
  <si>
    <t xml:space="preserve">Система инфузионная для переливания растворов, чувствительных УФ-излучению. </t>
  </si>
  <si>
    <t>Система инфузионная для переливания растворов, с иглой-бабочкой</t>
  </si>
  <si>
    <t>КП вх. № 2164 от 12.09.2024</t>
  </si>
  <si>
    <t>№ 162-24</t>
  </si>
  <si>
    <t>на поставку систем инфузионных</t>
  </si>
  <si>
    <t>КП вх. № 2163 от 12.09.2024</t>
  </si>
  <si>
    <t>КП вх. № 2162 от 12.09.2024</t>
  </si>
  <si>
    <t>Начальная (максимальная) цена договора устанавливается в размере 1 320 435 руб. (один миллион триста двадцать тысяч четыреста тридцать пять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</si>
</sst>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E21" sqref="E21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M2" s="11" t="s">
        <v>22</v>
      </c>
    </row>
    <row r="3" spans="2:13" x14ac:dyDescent="0.25">
      <c r="E3" s="32" t="s">
        <v>35</v>
      </c>
      <c r="F3" s="32"/>
      <c r="G3" s="32"/>
      <c r="H3" s="32"/>
      <c r="I3" s="32"/>
      <c r="J3" s="32"/>
      <c r="K3" s="32"/>
      <c r="L3" s="32"/>
      <c r="M3" s="32"/>
    </row>
    <row r="4" spans="2:13" x14ac:dyDescent="0.25"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34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6" t="s">
        <v>17</v>
      </c>
      <c r="K12" s="36"/>
      <c r="M12" s="1" t="s">
        <v>15</v>
      </c>
    </row>
    <row r="14" spans="2:13" x14ac:dyDescent="0.25">
      <c r="B14" s="36" t="s">
        <v>16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3" hidden="1" x14ac:dyDescent="0.25"/>
    <row r="17" spans="1:15" ht="54.6" customHeight="1" x14ac:dyDescent="0.25">
      <c r="A17" s="40" t="s">
        <v>11</v>
      </c>
      <c r="B17" s="41"/>
      <c r="C17" s="42">
        <f>SUM(M20:M23)</f>
        <v>1320435</v>
      </c>
      <c r="D17" s="43"/>
      <c r="E17" s="29" t="s">
        <v>33</v>
      </c>
      <c r="F17" s="29" t="s">
        <v>36</v>
      </c>
      <c r="G17" s="29" t="s">
        <v>37</v>
      </c>
      <c r="H17" s="16"/>
      <c r="I17" s="13"/>
      <c r="J17" s="13"/>
      <c r="K17" s="13"/>
      <c r="L17" s="13"/>
      <c r="M17" s="16"/>
    </row>
    <row r="18" spans="1:15" ht="30" customHeight="1" x14ac:dyDescent="0.25">
      <c r="A18" s="30" t="s">
        <v>0</v>
      </c>
      <c r="B18" s="30" t="s">
        <v>1</v>
      </c>
      <c r="C18" s="30" t="s">
        <v>2</v>
      </c>
      <c r="D18" s="30"/>
      <c r="E18" s="16" t="s">
        <v>25</v>
      </c>
      <c r="F18" s="16" t="s">
        <v>26</v>
      </c>
      <c r="G18" s="16" t="s">
        <v>27</v>
      </c>
      <c r="H18" s="44" t="s">
        <v>12</v>
      </c>
      <c r="I18" s="30" t="s">
        <v>8</v>
      </c>
      <c r="J18" s="30" t="s">
        <v>9</v>
      </c>
      <c r="K18" s="30" t="s">
        <v>10</v>
      </c>
      <c r="L18" s="30" t="s">
        <v>6</v>
      </c>
      <c r="M18" s="39" t="s">
        <v>7</v>
      </c>
    </row>
    <row r="19" spans="1:15" x14ac:dyDescent="0.25">
      <c r="A19" s="31"/>
      <c r="B19" s="31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5"/>
      <c r="I19" s="30"/>
      <c r="J19" s="30"/>
      <c r="K19" s="30"/>
      <c r="L19" s="30"/>
      <c r="M19" s="39"/>
    </row>
    <row r="20" spans="1:15" s="22" customFormat="1" ht="30" x14ac:dyDescent="0.25">
      <c r="A20" s="4">
        <v>1</v>
      </c>
      <c r="B20" s="46" t="s">
        <v>29</v>
      </c>
      <c r="C20" s="28" t="s">
        <v>28</v>
      </c>
      <c r="D20" s="26">
        <v>40000</v>
      </c>
      <c r="E20" s="20">
        <v>25.9</v>
      </c>
      <c r="F20" s="20">
        <v>26.13</v>
      </c>
      <c r="G20" s="23">
        <v>24.4</v>
      </c>
      <c r="H20" s="23">
        <f>ROUND(AVERAGE(E20:G20),2)</f>
        <v>25.48</v>
      </c>
      <c r="I20" s="21">
        <f t="shared" ref="I20:I23" si="0" xml:space="preserve"> COUNT(E20:G20)</f>
        <v>3</v>
      </c>
      <c r="J20" s="21">
        <f t="shared" ref="J20:J23" si="1">STDEV(E20:G20)</f>
        <v>0.9394856748952235</v>
      </c>
      <c r="K20" s="21">
        <f t="shared" ref="K20:K23" si="2">J20/H20*100</f>
        <v>3.6871494305150057</v>
      </c>
      <c r="L20" s="21" t="str">
        <f t="shared" ref="L20:L23" si="3">IF(K20&lt;33,"ОДНОРОДНЫЕ","НЕОДНОРОДНЫЕ")</f>
        <v>ОДНОРОДНЫЕ</v>
      </c>
      <c r="M20" s="23">
        <f t="shared" ref="M20:M23" si="4">D20*H20</f>
        <v>1019200</v>
      </c>
    </row>
    <row r="21" spans="1:15" s="22" customFormat="1" ht="45" x14ac:dyDescent="0.25">
      <c r="A21" s="4">
        <v>2</v>
      </c>
      <c r="B21" s="46" t="s">
        <v>30</v>
      </c>
      <c r="C21" s="28" t="s">
        <v>28</v>
      </c>
      <c r="D21" s="47">
        <v>500</v>
      </c>
      <c r="E21" s="20">
        <v>132.52000000000001</v>
      </c>
      <c r="F21" s="20">
        <v>132.13999999999999</v>
      </c>
      <c r="G21" s="23">
        <v>130</v>
      </c>
      <c r="H21" s="27">
        <f t="shared" ref="H21:H23" si="5">ROUND(AVERAGE(E21:G21),2)</f>
        <v>131.55000000000001</v>
      </c>
      <c r="I21" s="21">
        <f t="shared" si="0"/>
        <v>3</v>
      </c>
      <c r="J21" s="21">
        <f t="shared" si="1"/>
        <v>1.3585776876326709</v>
      </c>
      <c r="K21" s="21">
        <f t="shared" si="2"/>
        <v>1.0327462467751203</v>
      </c>
      <c r="L21" s="21" t="str">
        <f t="shared" si="3"/>
        <v>ОДНОРОДНЫЕ</v>
      </c>
      <c r="M21" s="23">
        <f t="shared" si="4"/>
        <v>65775</v>
      </c>
    </row>
    <row r="22" spans="1:15" s="22" customFormat="1" ht="30" x14ac:dyDescent="0.25">
      <c r="A22" s="4">
        <v>3</v>
      </c>
      <c r="B22" s="46" t="s">
        <v>31</v>
      </c>
      <c r="C22" s="28" t="s">
        <v>28</v>
      </c>
      <c r="D22" s="26">
        <v>5000</v>
      </c>
      <c r="E22" s="20">
        <v>29.32</v>
      </c>
      <c r="F22" s="20">
        <v>29.5</v>
      </c>
      <c r="G22" s="23">
        <v>28</v>
      </c>
      <c r="H22" s="27">
        <f t="shared" si="5"/>
        <v>28.94</v>
      </c>
      <c r="I22" s="21">
        <f t="shared" si="0"/>
        <v>3</v>
      </c>
      <c r="J22" s="21">
        <f t="shared" si="1"/>
        <v>0.81902380917773088</v>
      </c>
      <c r="K22" s="21">
        <f t="shared" si="2"/>
        <v>2.8300753599783373</v>
      </c>
      <c r="L22" s="21" t="str">
        <f t="shared" si="3"/>
        <v>ОДНОРОДНЫЕ</v>
      </c>
      <c r="M22" s="23">
        <f t="shared" si="4"/>
        <v>144700</v>
      </c>
    </row>
    <row r="23" spans="1:15" s="22" customFormat="1" ht="30" x14ac:dyDescent="0.25">
      <c r="A23" s="4">
        <v>4</v>
      </c>
      <c r="B23" s="46" t="s">
        <v>32</v>
      </c>
      <c r="C23" s="28" t="s">
        <v>28</v>
      </c>
      <c r="D23" s="47">
        <v>500</v>
      </c>
      <c r="E23" s="20">
        <v>181.78</v>
      </c>
      <c r="F23" s="20">
        <v>182.79</v>
      </c>
      <c r="G23" s="23">
        <v>180</v>
      </c>
      <c r="H23" s="27">
        <f t="shared" si="5"/>
        <v>181.52</v>
      </c>
      <c r="I23" s="21">
        <f t="shared" si="0"/>
        <v>3</v>
      </c>
      <c r="J23" s="21">
        <f t="shared" si="1"/>
        <v>1.4125980791907242</v>
      </c>
      <c r="K23" s="21">
        <f t="shared" si="2"/>
        <v>0.77820520008303451</v>
      </c>
      <c r="L23" s="21" t="str">
        <f t="shared" si="3"/>
        <v>ОДНОРОДНЫЕ</v>
      </c>
      <c r="M23" s="23">
        <f t="shared" si="4"/>
        <v>90760</v>
      </c>
    </row>
    <row r="24" spans="1:15" ht="15.75" x14ac:dyDescent="0.25">
      <c r="A24" s="4"/>
      <c r="B24" s="7"/>
      <c r="C24" s="18"/>
      <c r="D24" s="19"/>
      <c r="E24" s="25">
        <f>SUMPRODUCT($D$20:$D$23,E20:E23)</f>
        <v>1339750</v>
      </c>
      <c r="F24" s="24">
        <f>SUMPRODUCT($D$20:$D$23,F20:F23)</f>
        <v>1350165</v>
      </c>
      <c r="G24" s="24">
        <f>SUMPRODUCT($D$20:$D$23,G20:G23)</f>
        <v>1271000</v>
      </c>
      <c r="H24" s="16"/>
      <c r="I24" s="13"/>
      <c r="J24" s="13"/>
      <c r="K24" s="13"/>
      <c r="L24" s="13"/>
      <c r="M24" s="3">
        <f>SUM(M20:M23)</f>
        <v>1320435</v>
      </c>
    </row>
    <row r="26" spans="1:15" x14ac:dyDescent="0.25">
      <c r="A26" s="37" t="s">
        <v>20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5" x14ac:dyDescent="0.25">
      <c r="A27" s="38" t="s">
        <v>19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5" ht="1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5" s="6" customFormat="1" x14ac:dyDescent="0.25">
      <c r="A29" s="33" t="s">
        <v>38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5"/>
      <c r="O29" s="5"/>
    </row>
    <row r="31" spans="1:15" x14ac:dyDescent="0.25">
      <c r="J31" s="10"/>
    </row>
    <row r="35" spans="12:12" x14ac:dyDescent="0.25">
      <c r="L35" s="10"/>
    </row>
  </sheetData>
  <mergeCells count="18">
    <mergeCell ref="L18:L19"/>
    <mergeCell ref="A18:A19"/>
    <mergeCell ref="B18:B19"/>
    <mergeCell ref="C18:D18"/>
    <mergeCell ref="E3:M3"/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  <mergeCell ref="K18:K19"/>
  </mergeCells>
  <conditionalFormatting sqref="L24">
    <cfRule type="containsText" dxfId="11" priority="58" operator="containsText" text="НЕ">
      <formula>NOT(ISERROR(SEARCH("НЕ",L24)))</formula>
    </cfRule>
    <cfRule type="containsText" dxfId="10" priority="59" operator="containsText" text="ОДНОРОДНЫЕ">
      <formula>NOT(ISERROR(SEARCH("ОДНОРОДНЫЕ",L24)))</formula>
    </cfRule>
    <cfRule type="containsText" dxfId="9" priority="60" operator="containsText" text="НЕОДНОРОДНЫЕ">
      <formula>NOT(ISERROR(SEARCH("НЕОДНОРОДНЫЕ",L24)))</formula>
    </cfRule>
  </conditionalFormatting>
  <conditionalFormatting sqref="L24">
    <cfRule type="containsText" dxfId="8" priority="55" operator="containsText" text="НЕОДНОРОДНЫЕ">
      <formula>NOT(ISERROR(SEARCH("НЕОДНОРОДНЫЕ",L24)))</formula>
    </cfRule>
    <cfRule type="containsText" dxfId="7" priority="56" operator="containsText" text="ОДНОРОДНЫЕ">
      <formula>NOT(ISERROR(SEARCH("ОДНОРОДНЫЕ",L24)))</formula>
    </cfRule>
    <cfRule type="containsText" dxfId="6" priority="57" operator="containsText" text="НЕОДНОРОДНЫЕ">
      <formula>NOT(ISERROR(SEARCH("НЕОДНОРОДНЫЕ",L24)))</formula>
    </cfRule>
  </conditionalFormatting>
  <conditionalFormatting sqref="L20:L23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3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2024-09-12T05:17:53Z</dcterms:modified>
</cp:coreProperties>
</file>