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-120" yWindow="-120" windowWidth="29040" windowHeight="1584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23" i="1" l="1"/>
  <c r="H21" i="1" l="1"/>
  <c r="H22" i="1"/>
  <c r="H20" i="1"/>
  <c r="F23" i="1" l="1"/>
  <c r="E23" i="1"/>
  <c r="J22" i="1" l="1"/>
  <c r="I22" i="1"/>
  <c r="M22" i="1"/>
  <c r="J21" i="1"/>
  <c r="I21" i="1"/>
  <c r="M21" i="1"/>
  <c r="J20" i="1"/>
  <c r="I20" i="1"/>
  <c r="M20" i="1"/>
  <c r="K21" i="1" l="1"/>
  <c r="L21" i="1" s="1"/>
  <c r="K22" i="1"/>
  <c r="L22" i="1" s="1"/>
  <c r="K20" i="1"/>
  <c r="L20" i="1" s="1"/>
  <c r="M23" i="1" l="1"/>
  <c r="C17" i="1" s="1"/>
</calcChain>
</file>

<file path=xl/sharedStrings.xml><?xml version="1.0" encoding="utf-8"?>
<sst xmlns="http://schemas.openxmlformats.org/spreadsheetml/2006/main" count="42" uniqueCount="38">
  <si>
    <t>№ п/п</t>
  </si>
  <si>
    <t>Наименование товара, работ, услуг</t>
  </si>
  <si>
    <t>Объем</t>
  </si>
  <si>
    <t>Ед.изм.</t>
  </si>
  <si>
    <t>Кол-во</t>
  </si>
  <si>
    <t>Цена за ед.изм.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</si>
  <si>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</si>
  <si>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</si>
  <si>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</si>
  <si>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</si>
  <si>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</si>
  <si>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</si>
  <si>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</si>
  <si>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</si>
  <si>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</si>
  <si>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</si>
  <si>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</si>
  <si>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</si>
  <si>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</si>
  <si>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</si>
  <si>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</si>
  <si>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</si>
  <si>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только субъекты малого и среднего предпринимательства</t>
  </si>
  <si>
    <t>путем запроса котировок в электронной форме, участниками которого могут являться</t>
  </si>
  <si>
    <t>Источник № 1</t>
  </si>
  <si>
    <t>Источник № 2</t>
  </si>
  <si>
    <t>Источник № 3</t>
  </si>
  <si>
    <t>Начальная (максимальная) цена договора</t>
  </si>
  <si>
    <t>Шприц одноразовый стерильный с иглой туберкулиновый объемом 1 мл</t>
  </si>
  <si>
    <t>Шприц одноразовый стерильный с иглой объемом 50 мл</t>
  </si>
  <si>
    <t>Шприц инъекционный стандартный однокр. прим. стер. типа «Луер Слип»</t>
  </si>
  <si>
    <t>Шт.</t>
  </si>
  <si>
    <t>№ 161-24</t>
  </si>
  <si>
    <t xml:space="preserve">на поставку шприцев медицинских </t>
  </si>
  <si>
    <t>КП вх. № 2141 от 09.09.2024</t>
  </si>
  <si>
    <t>КП вх. № 2142 от 09.09.2024</t>
  </si>
  <si>
    <t>КП вх. № 2143 от 09.09.2024</t>
  </si>
  <si>
    <t>Начальная (максимальная) цена договора устанавливается в размере 394793,40 руб. (триста девяносто четыре тысячи семьсот девяносто три рубля сорок копеек)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</si>
</sst>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164" fontId="1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right"/>
    </xf>
    <xf numFmtId="164" fontId="3" fillId="0" borderId="1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5" xfId="0" applyFont="1" applyBorder="1" applyAlignment="1">
      <alignment horizontal="center" wrapText="1"/>
    </xf>
    <xf numFmtId="164" fontId="1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right" indent="15"/>
    </xf>
    <xf numFmtId="2" fontId="1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right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8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64" fontId="1" fillId="0" borderId="3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Fill="1" applyAlignment="1">
      <alignment horizontal="right" vertical="center" wrapText="1"/>
    </xf>
    <xf numFmtId="0" fontId="5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justify" vertical="center" wrapText="1"/>
    </xf>
    <xf numFmtId="3" fontId="1" fillId="0" borderId="1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2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4"/>
  <sheetViews>
    <sheetView tabSelected="1" zoomScale="85" zoomScaleNormal="85" zoomScalePageLayoutView="70" workbookViewId="0">
      <selection activeCell="M30" sqref="M30"/>
    </sheetView>
  </sheetViews>
  <sheetFormatPr defaultRowHeight="15" x14ac:dyDescent="0.25"/>
  <cols>
    <col min="1" max="1" width="6.140625" style="14" bestFit="1" customWidth="1"/>
    <col min="2" max="2" width="44.140625" style="14" bestFit="1" customWidth="1"/>
    <col min="3" max="3" width="11.5703125" style="14" customWidth="1"/>
    <col min="4" max="4" width="7.7109375" style="14" bestFit="1" customWidth="1"/>
    <col min="5" max="5" width="16.5703125" style="1" customWidth="1"/>
    <col min="6" max="6" width="16.28515625" style="1" customWidth="1"/>
    <col min="7" max="7" width="15.42578125" style="1" customWidth="1"/>
    <col min="8" max="8" width="13.7109375" style="1" customWidth="1"/>
    <col min="9" max="9" width="9.42578125" style="14" customWidth="1"/>
    <col min="10" max="10" width="12.5703125" style="14" customWidth="1"/>
    <col min="11" max="11" width="10.28515625" style="14" customWidth="1"/>
    <col min="12" max="12" width="22.42578125" style="14" bestFit="1" customWidth="1"/>
    <col min="13" max="13" width="17.5703125" style="1" customWidth="1"/>
    <col min="14" max="14" width="10.7109375" style="14" bestFit="1" customWidth="1"/>
    <col min="15" max="15" width="11.28515625" style="14" bestFit="1" customWidth="1"/>
    <col min="16" max="16" width="10.7109375" style="14" bestFit="1" customWidth="1"/>
    <col min="17" max="17" width="11.7109375" style="14" bestFit="1" customWidth="1"/>
    <col min="18" max="18" width="10.7109375" style="14" bestFit="1" customWidth="1"/>
    <col min="19" max="16384" width="9.140625" style="14"/>
  </cols>
  <sheetData>
    <row r="1" spans="2:13" x14ac:dyDescent="0.25">
      <c r="M1" s="10" t="s">
        <v>20</v>
      </c>
    </row>
    <row r="2" spans="2:13" ht="14.45" customHeight="1" x14ac:dyDescent="0.25">
      <c r="M2" s="10" t="s">
        <v>21</v>
      </c>
    </row>
    <row r="3" spans="2:13" x14ac:dyDescent="0.25">
      <c r="E3" s="36" t="s">
        <v>33</v>
      </c>
      <c r="F3" s="36"/>
      <c r="G3" s="36"/>
      <c r="H3" s="36"/>
      <c r="I3" s="36"/>
      <c r="J3" s="36"/>
      <c r="K3" s="36"/>
      <c r="L3" s="36"/>
      <c r="M3" s="36"/>
    </row>
    <row r="4" spans="2:13" x14ac:dyDescent="0.25">
      <c r="G4" s="7"/>
      <c r="H4" s="7"/>
      <c r="I4" s="5"/>
      <c r="J4" s="5"/>
      <c r="K4" s="5"/>
      <c r="L4" s="5"/>
      <c r="M4" s="11" t="s">
        <v>23</v>
      </c>
    </row>
    <row r="5" spans="2:13" x14ac:dyDescent="0.25">
      <c r="G5" s="7"/>
      <c r="H5" s="7"/>
      <c r="I5" s="5"/>
      <c r="J5" s="5"/>
      <c r="K5" s="5"/>
      <c r="L5" s="5"/>
      <c r="M5" s="11" t="s">
        <v>22</v>
      </c>
    </row>
    <row r="6" spans="2:13" ht="14.45" customHeight="1" x14ac:dyDescent="0.25">
      <c r="G6" s="7"/>
      <c r="H6" s="7"/>
      <c r="I6" s="5"/>
      <c r="J6" s="5"/>
      <c r="K6" s="5"/>
      <c r="L6" s="5"/>
      <c r="M6" s="11" t="s">
        <v>32</v>
      </c>
    </row>
    <row r="7" spans="2:13" x14ac:dyDescent="0.25">
      <c r="G7" s="7"/>
      <c r="H7" s="7"/>
      <c r="I7" s="5"/>
      <c r="J7" s="5"/>
      <c r="K7" s="5"/>
      <c r="L7" s="5"/>
      <c r="M7" s="7"/>
    </row>
    <row r="8" spans="2:13" x14ac:dyDescent="0.25">
      <c r="G8" s="7"/>
      <c r="H8" s="7"/>
      <c r="I8" s="5"/>
      <c r="J8" s="5"/>
      <c r="K8" s="5"/>
      <c r="L8" s="5"/>
      <c r="M8" s="8" t="s">
        <v>12</v>
      </c>
    </row>
    <row r="9" spans="2:13" x14ac:dyDescent="0.25">
      <c r="M9" s="2" t="s">
        <v>17</v>
      </c>
    </row>
    <row r="10" spans="2:13" x14ac:dyDescent="0.25">
      <c r="M10" s="2" t="s">
        <v>13</v>
      </c>
    </row>
    <row r="12" spans="2:13" ht="28.9" customHeight="1" x14ac:dyDescent="0.25">
      <c r="C12" s="9"/>
      <c r="J12" s="40" t="s">
        <v>16</v>
      </c>
      <c r="K12" s="40"/>
      <c r="M12" s="1" t="s">
        <v>14</v>
      </c>
    </row>
    <row r="14" spans="2:13" x14ac:dyDescent="0.25">
      <c r="B14" s="40" t="s">
        <v>15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</row>
    <row r="15" spans="2:13" hidden="1" x14ac:dyDescent="0.25"/>
    <row r="17" spans="1:17" ht="54.6" customHeight="1" x14ac:dyDescent="0.25">
      <c r="A17" s="44" t="s">
        <v>27</v>
      </c>
      <c r="B17" s="45"/>
      <c r="C17" s="46">
        <f>M23</f>
        <v>394793.4</v>
      </c>
      <c r="D17" s="47"/>
      <c r="E17" s="33" t="s">
        <v>34</v>
      </c>
      <c r="F17" s="33" t="s">
        <v>35</v>
      </c>
      <c r="G17" s="33" t="s">
        <v>36</v>
      </c>
      <c r="H17" s="15"/>
      <c r="I17" s="12"/>
      <c r="J17" s="12"/>
      <c r="K17" s="12"/>
      <c r="L17" s="12"/>
      <c r="M17" s="15"/>
    </row>
    <row r="18" spans="1:17" ht="30" customHeight="1" x14ac:dyDescent="0.25">
      <c r="A18" s="35" t="s">
        <v>0</v>
      </c>
      <c r="B18" s="35" t="s">
        <v>1</v>
      </c>
      <c r="C18" s="35" t="s">
        <v>2</v>
      </c>
      <c r="D18" s="35"/>
      <c r="E18" s="15" t="s">
        <v>24</v>
      </c>
      <c r="F18" s="15" t="s">
        <v>25</v>
      </c>
      <c r="G18" s="15" t="s">
        <v>26</v>
      </c>
      <c r="H18" s="48" t="s">
        <v>11</v>
      </c>
      <c r="I18" s="35" t="s">
        <v>8</v>
      </c>
      <c r="J18" s="35" t="s">
        <v>9</v>
      </c>
      <c r="K18" s="35" t="s">
        <v>10</v>
      </c>
      <c r="L18" s="35" t="s">
        <v>6</v>
      </c>
      <c r="M18" s="43" t="s">
        <v>7</v>
      </c>
    </row>
    <row r="19" spans="1:17" x14ac:dyDescent="0.25">
      <c r="A19" s="50"/>
      <c r="B19" s="50"/>
      <c r="C19" s="13" t="s">
        <v>3</v>
      </c>
      <c r="D19" s="13" t="s">
        <v>4</v>
      </c>
      <c r="E19" s="16" t="s">
        <v>5</v>
      </c>
      <c r="F19" s="15" t="s">
        <v>5</v>
      </c>
      <c r="G19" s="15" t="s">
        <v>5</v>
      </c>
      <c r="H19" s="49"/>
      <c r="I19" s="35"/>
      <c r="J19" s="35"/>
      <c r="K19" s="35"/>
      <c r="L19" s="35"/>
      <c r="M19" s="43"/>
    </row>
    <row r="20" spans="1:17" s="26" customFormat="1" ht="30" x14ac:dyDescent="0.25">
      <c r="A20" s="4">
        <v>1</v>
      </c>
      <c r="B20" s="51" t="s">
        <v>28</v>
      </c>
      <c r="C20" s="34" t="s">
        <v>31</v>
      </c>
      <c r="D20" s="52">
        <v>40140</v>
      </c>
      <c r="E20" s="20">
        <v>4.9400000000000004</v>
      </c>
      <c r="F20" s="22">
        <v>5.18</v>
      </c>
      <c r="G20" s="27">
        <v>5.05</v>
      </c>
      <c r="H20" s="31">
        <f>ROUND(AVERAGE(E20:G20),2)</f>
        <v>5.0599999999999996</v>
      </c>
      <c r="I20" s="28">
        <f t="shared" ref="I20:I22" si="0" xml:space="preserve"> COUNT(E20:G20)</f>
        <v>3</v>
      </c>
      <c r="J20" s="28">
        <f t="shared" ref="J20:J22" si="1">STDEV(E20:G20)</f>
        <v>0.12013880860626699</v>
      </c>
      <c r="K20" s="28">
        <f t="shared" ref="K20:K22" si="2">J20/H20*100</f>
        <v>2.3742847550645649</v>
      </c>
      <c r="L20" s="28" t="str">
        <f t="shared" ref="L20:L22" si="3">IF(K20&lt;33,"ОДНОРОДНЫЕ","НЕОДНОРОДНЫЕ")</f>
        <v>ОДНОРОДНЫЕ</v>
      </c>
      <c r="M20" s="27">
        <f t="shared" ref="M20:M22" si="4">D20*H20</f>
        <v>203108.4</v>
      </c>
      <c r="O20" s="24"/>
      <c r="P20" s="25"/>
      <c r="Q20" s="24"/>
    </row>
    <row r="21" spans="1:17" s="26" customFormat="1" ht="30" x14ac:dyDescent="0.25">
      <c r="A21" s="4">
        <v>2</v>
      </c>
      <c r="B21" s="51" t="s">
        <v>29</v>
      </c>
      <c r="C21" s="34" t="s">
        <v>31</v>
      </c>
      <c r="D21" s="21">
        <v>6000</v>
      </c>
      <c r="E21" s="20">
        <v>25.62</v>
      </c>
      <c r="F21" s="22">
        <v>26.9</v>
      </c>
      <c r="G21" s="27">
        <v>27</v>
      </c>
      <c r="H21" s="31">
        <f t="shared" ref="H21:H22" si="5">ROUND(AVERAGE(E21:G21),2)</f>
        <v>26.51</v>
      </c>
      <c r="I21" s="28">
        <f t="shared" si="0"/>
        <v>3</v>
      </c>
      <c r="J21" s="28">
        <f t="shared" si="1"/>
        <v>0.7695020034628447</v>
      </c>
      <c r="K21" s="28">
        <f t="shared" si="2"/>
        <v>2.9026857920137483</v>
      </c>
      <c r="L21" s="28" t="str">
        <f t="shared" si="3"/>
        <v>ОДНОРОДНЫЕ</v>
      </c>
      <c r="M21" s="27">
        <f t="shared" si="4"/>
        <v>159060</v>
      </c>
      <c r="O21" s="24"/>
      <c r="P21" s="25"/>
      <c r="Q21" s="24"/>
    </row>
    <row r="22" spans="1:17" s="26" customFormat="1" ht="30" x14ac:dyDescent="0.25">
      <c r="A22" s="4">
        <v>3</v>
      </c>
      <c r="B22" s="51" t="s">
        <v>30</v>
      </c>
      <c r="C22" s="34" t="s">
        <v>31</v>
      </c>
      <c r="D22" s="21">
        <v>1500</v>
      </c>
      <c r="E22" s="20">
        <v>21.34</v>
      </c>
      <c r="F22" s="22">
        <v>22.4</v>
      </c>
      <c r="G22" s="27">
        <v>21.5</v>
      </c>
      <c r="H22" s="31">
        <f t="shared" si="5"/>
        <v>21.75</v>
      </c>
      <c r="I22" s="28">
        <f t="shared" si="0"/>
        <v>3</v>
      </c>
      <c r="J22" s="28">
        <f t="shared" si="1"/>
        <v>0.57143095237599129</v>
      </c>
      <c r="K22" s="28">
        <f t="shared" si="2"/>
        <v>2.6272687465562816</v>
      </c>
      <c r="L22" s="28" t="str">
        <f t="shared" si="3"/>
        <v>ОДНОРОДНЫЕ</v>
      </c>
      <c r="M22" s="27">
        <f t="shared" si="4"/>
        <v>32625</v>
      </c>
      <c r="O22" s="32"/>
      <c r="P22" s="25"/>
      <c r="Q22" s="24"/>
    </row>
    <row r="23" spans="1:17" ht="15.75" x14ac:dyDescent="0.25">
      <c r="A23" s="4"/>
      <c r="B23" s="6"/>
      <c r="C23" s="17"/>
      <c r="D23" s="18"/>
      <c r="E23" s="19">
        <f>SUMPRODUCT($D$20:$D$22,E20:E22)</f>
        <v>384021.6</v>
      </c>
      <c r="F23" s="23">
        <f>SUMPRODUCT($D$20:$D$22,F20:F22)</f>
        <v>402925.19999999995</v>
      </c>
      <c r="G23" s="23">
        <f>SUMPRODUCT($D$20:$D$22,G20:G22)</f>
        <v>396957</v>
      </c>
      <c r="H23" s="15"/>
      <c r="I23" s="12"/>
      <c r="J23" s="12"/>
      <c r="K23" s="12"/>
      <c r="L23" s="12"/>
      <c r="M23" s="3">
        <f>SUM(M20:M22)</f>
        <v>394793.4</v>
      </c>
    </row>
    <row r="25" spans="1:17" x14ac:dyDescent="0.25">
      <c r="A25" s="41" t="s">
        <v>19</v>
      </c>
      <c r="B25" s="41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</row>
    <row r="26" spans="1:17" x14ac:dyDescent="0.25">
      <c r="A26" s="42" t="s">
        <v>18</v>
      </c>
      <c r="B26" s="42"/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</row>
    <row r="27" spans="1:17" ht="15" customHeight="1" x14ac:dyDescent="0.25">
      <c r="A27" s="39"/>
      <c r="B27" s="39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</row>
    <row r="28" spans="1:17" s="30" customFormat="1" x14ac:dyDescent="0.25">
      <c r="A28" s="37" t="s">
        <v>37</v>
      </c>
      <c r="B28" s="38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29"/>
      <c r="O28" s="29"/>
    </row>
    <row r="30" spans="1:17" x14ac:dyDescent="0.25">
      <c r="J30" s="9"/>
    </row>
    <row r="31" spans="1:17" x14ac:dyDescent="0.25">
      <c r="K31" s="9"/>
    </row>
    <row r="34" spans="12:12" x14ac:dyDescent="0.25">
      <c r="L34" s="9"/>
    </row>
  </sheetData>
  <mergeCells count="18">
    <mergeCell ref="A18:A19"/>
    <mergeCell ref="B18:B19"/>
    <mergeCell ref="C18:D18"/>
    <mergeCell ref="E3:M3"/>
    <mergeCell ref="A28:M28"/>
    <mergeCell ref="A27:M27"/>
    <mergeCell ref="J12:K12"/>
    <mergeCell ref="B14:L14"/>
    <mergeCell ref="A25:M25"/>
    <mergeCell ref="A26:M26"/>
    <mergeCell ref="M18:M19"/>
    <mergeCell ref="A17:B17"/>
    <mergeCell ref="C17:D17"/>
    <mergeCell ref="H18:H19"/>
    <mergeCell ref="I18:I19"/>
    <mergeCell ref="J18:J19"/>
    <mergeCell ref="K18:K19"/>
    <mergeCell ref="L18:L19"/>
  </mergeCells>
  <conditionalFormatting sqref="L23">
    <cfRule type="containsText" dxfId="23" priority="76" operator="containsText" text="НЕ">
      <formula>NOT(ISERROR(SEARCH("НЕ",L23)))</formula>
    </cfRule>
    <cfRule type="containsText" dxfId="22" priority="77" operator="containsText" text="ОДНОРОДНЫЕ">
      <formula>NOT(ISERROR(SEARCH("ОДНОРОДНЫЕ",L23)))</formula>
    </cfRule>
    <cfRule type="containsText" dxfId="21" priority="78" operator="containsText" text="НЕОДНОРОДНЫЕ">
      <formula>NOT(ISERROR(SEARCH("НЕОДНОРОДНЫЕ",L23)))</formula>
    </cfRule>
  </conditionalFormatting>
  <conditionalFormatting sqref="L23">
    <cfRule type="containsText" dxfId="20" priority="73" operator="containsText" text="НЕОДНОРОДНЫЕ">
      <formula>NOT(ISERROR(SEARCH("НЕОДНОРОДНЫЕ",L23)))</formula>
    </cfRule>
    <cfRule type="containsText" dxfId="19" priority="74" operator="containsText" text="ОДНОРОДНЫЕ">
      <formula>NOT(ISERROR(SEARCH("ОДНОРОДНЫЕ",L23)))</formula>
    </cfRule>
    <cfRule type="containsText" dxfId="18" priority="75" operator="containsText" text="НЕОДНОРОДНЫЕ">
      <formula>NOT(ISERROR(SEARCH("НЕОДНОРОДНЫЕ",L23)))</formula>
    </cfRule>
  </conditionalFormatting>
  <conditionalFormatting sqref="L20:L22">
    <cfRule type="containsText" dxfId="5" priority="10" operator="containsText" text="НЕ">
      <formula>NOT(ISERROR(SEARCH("НЕ",L20)))</formula>
    </cfRule>
    <cfRule type="containsText" dxfId="4" priority="11" operator="containsText" text="ОДНОРОДНЫЕ">
      <formula>NOT(ISERROR(SEARCH("ОДНОРОДНЫЕ",L20)))</formula>
    </cfRule>
    <cfRule type="containsText" dxfId="3" priority="12" operator="containsText" text="НЕОДНОРОДНЫЕ">
      <formula>NOT(ISERROR(SEARCH("НЕОДНОРОДНЫЕ",L20)))</formula>
    </cfRule>
  </conditionalFormatting>
  <conditionalFormatting sqref="L20:L22">
    <cfRule type="containsText" dxfId="2" priority="7" operator="containsText" text="НЕОДНОРОДНЫЕ">
      <formula>NOT(ISERROR(SEARCH("НЕОДНОРОДНЫЕ",L20)))</formula>
    </cfRule>
    <cfRule type="containsText" dxfId="1" priority="8" operator="containsText" text="ОДНОРОДНЫЕ">
      <formula>NOT(ISERROR(SEARCH("ОДНОРОДНЫЕ",L20)))</formula>
    </cfRule>
    <cfRule type="containsText" dxfId="0" priority="9" operator="containsText" text="НЕОДНОРОДНЫЕ">
      <formula>NOT(ISERROR(SEARCH("НЕОДНОРОДНЫЕ",L20)))</formula>
    </cfRule>
  </conditionalFormatting>
  <pageMargins left="0.31496062992125984" right="0.19685039370078741" top="0.35433070866141736" bottom="0.35433070866141736" header="0.11811023622047245" footer="0.11811023622047245"/>
  <pageSetup paperSize="9" scale="70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2024-09-09T06:55:55Z</dcterms:modified>
</cp:coreProperties>
</file>