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1" i="1" l="1"/>
  <c r="H22" i="1"/>
  <c r="H20" i="1"/>
  <c r="F23" i="1" l="1"/>
  <c r="E23" i="1"/>
  <c r="J22" i="1" l="1"/>
  <c r="I22" i="1"/>
  <c r="M22" i="1"/>
  <c r="J21" i="1"/>
  <c r="I21" i="1"/>
  <c r="M21" i="1"/>
  <c r="J20" i="1"/>
  <c r="I20" i="1"/>
  <c r="M20" i="1"/>
  <c r="K21" i="1" l="1"/>
  <c r="L21" i="1" s="1"/>
  <c r="K22" i="1"/>
  <c r="L22" i="1" s="1"/>
  <c r="K20" i="1"/>
  <c r="L20" i="1" s="1"/>
  <c r="M23" i="1" l="1"/>
  <c r="C17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<sst xmlns="http://schemas.openxmlformats.org/spreadsheetml/2006/main" count="42" uniqueCount="38">
  <si>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</si>
  <si>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</si>
  <si>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</si>
  <si>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</si>
  <si>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</si>
  <si>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</si>
  <si>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</si>
  <si>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</si>
  <si>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</si>
  <si>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</si>
  <si>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</si>
  <si>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</si>
  <si>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</si>
  <si>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</si>
  <si>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</si>
  <si>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</si>
  <si>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</si>
  <si>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</si>
  <si>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</si>
  <si>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</si>
  <si>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</si>
  <si>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</si>
  <si>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</si>
  <si>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</si>
  <si>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</si>
  <si>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</si>
  <si>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</si>
  <si>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</si>
  <si>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Шприц одноразовый стерильный с иглой туберкулиновый объемом 1 мл</t>
  </si>
  <si>
    <t>Шприц одноразовый стерильный с иглой объемом 50 мл</t>
  </si>
  <si>
    <t>Шприц инъекционный стандартный однокр. прим. стер. типа «Луер Слип»</t>
  </si>
  <si>
    <t>Шт.</t>
  </si>
  <si>
    <t>№ 161-24</t>
  </si>
  <si>
    <t xml:space="preserve">на поставку шприцев медицинских </t>
  </si>
  <si>
    <t>КП вх. № 2141 от 09.09.2024</t>
  </si>
  <si>
    <t>КП вх. № 2142 от 09.09.2024</t>
  </si>
  <si>
    <t>КП вх. № 2143 от 09.09.2024</t>
  </si>
  <si>
    <t>Начальная (максимальная) цена договора устанавливается в размере 394793,40 руб. (триста девяносто четыре тысячи семьсот девяносто три рубля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</si>
</sst>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5" zoomScaleNormal="85" zoomScalePageLayoutView="70" workbookViewId="0">
      <selection activeCell="M30" sqref="M3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6" t="s">
        <v>33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32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4" t="s">
        <v>27</v>
      </c>
      <c r="B17" s="45"/>
      <c r="C17" s="46">
        <f>M23</f>
        <v>394793.4</v>
      </c>
      <c r="D17" s="47"/>
      <c r="E17" s="33" t="s">
        <v>34</v>
      </c>
      <c r="F17" s="33" t="s">
        <v>35</v>
      </c>
      <c r="G17" s="33" t="s">
        <v>36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5" t="s">
        <v>0</v>
      </c>
      <c r="B18" s="35" t="s">
        <v>1</v>
      </c>
      <c r="C18" s="35" t="s">
        <v>2</v>
      </c>
      <c r="D18" s="35"/>
      <c r="E18" s="15" t="s">
        <v>24</v>
      </c>
      <c r="F18" s="15" t="s">
        <v>25</v>
      </c>
      <c r="G18" s="15" t="s">
        <v>26</v>
      </c>
      <c r="H18" s="48" t="s">
        <v>11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7" x14ac:dyDescent="0.25">
      <c r="A19" s="50"/>
      <c r="B19" s="50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9"/>
      <c r="I19" s="35"/>
      <c r="J19" s="35"/>
      <c r="K19" s="35"/>
      <c r="L19" s="35"/>
      <c r="M19" s="43"/>
    </row>
    <row r="20" spans="1:17" s="26" customFormat="1" ht="30" x14ac:dyDescent="0.25">
      <c r="A20" s="4">
        <v>1</v>
      </c>
      <c r="B20" s="51" t="s">
        <v>28</v>
      </c>
      <c r="C20" s="34" t="s">
        <v>31</v>
      </c>
      <c r="D20" s="52">
        <v>40140</v>
      </c>
      <c r="E20" s="20">
        <v>4.9400000000000004</v>
      </c>
      <c r="F20" s="22">
        <v>5.18</v>
      </c>
      <c r="G20" s="27">
        <v>5.05</v>
      </c>
      <c r="H20" s="31">
        <f>ROUND(AVERAGE(E20:G20),2)</f>
        <v>5.0599999999999996</v>
      </c>
      <c r="I20" s="28">
        <f t="shared" ref="I20:I22" si="0" xml:space="preserve"> COUNT(E20:G20)</f>
        <v>3</v>
      </c>
      <c r="J20" s="28">
        <f t="shared" ref="J20:J22" si="1">STDEV(E20:G20)</f>
        <v>0.12013880860626699</v>
      </c>
      <c r="K20" s="28">
        <f t="shared" ref="K20:K22" si="2">J20/H20*100</f>
        <v>2.3742847550645649</v>
      </c>
      <c r="L20" s="28" t="str">
        <f t="shared" ref="L20:L22" si="3">IF(K20&lt;33,"ОДНОРОДНЫЕ","НЕОДНОРОДНЫЕ")</f>
        <v>ОДНОРОДНЫЕ</v>
      </c>
      <c r="M20" s="27">
        <f t="shared" ref="M20:M22" si="4">D20*H20</f>
        <v>203108.4</v>
      </c>
      <c r="O20" s="24"/>
      <c r="P20" s="25"/>
      <c r="Q20" s="24"/>
    </row>
    <row r="21" spans="1:17" s="26" customFormat="1" ht="30" x14ac:dyDescent="0.25">
      <c r="A21" s="4">
        <v>2</v>
      </c>
      <c r="B21" s="51" t="s">
        <v>29</v>
      </c>
      <c r="C21" s="34" t="s">
        <v>31</v>
      </c>
      <c r="D21" s="21">
        <v>6000</v>
      </c>
      <c r="E21" s="20">
        <v>25.62</v>
      </c>
      <c r="F21" s="22">
        <v>26.9</v>
      </c>
      <c r="G21" s="27">
        <v>27</v>
      </c>
      <c r="H21" s="31">
        <f t="shared" ref="H21:H22" si="5">ROUND(AVERAGE(E21:G21),2)</f>
        <v>26.51</v>
      </c>
      <c r="I21" s="28">
        <f t="shared" si="0"/>
        <v>3</v>
      </c>
      <c r="J21" s="28">
        <f t="shared" si="1"/>
        <v>0.7695020034628447</v>
      </c>
      <c r="K21" s="28">
        <f t="shared" si="2"/>
        <v>2.9026857920137483</v>
      </c>
      <c r="L21" s="28" t="str">
        <f t="shared" si="3"/>
        <v>ОДНОРОДНЫЕ</v>
      </c>
      <c r="M21" s="27">
        <f t="shared" si="4"/>
        <v>159060</v>
      </c>
      <c r="O21" s="24"/>
      <c r="P21" s="25"/>
      <c r="Q21" s="24"/>
    </row>
    <row r="22" spans="1:17" s="26" customFormat="1" ht="30" x14ac:dyDescent="0.25">
      <c r="A22" s="4">
        <v>3</v>
      </c>
      <c r="B22" s="51" t="s">
        <v>30</v>
      </c>
      <c r="C22" s="34" t="s">
        <v>31</v>
      </c>
      <c r="D22" s="21">
        <v>1500</v>
      </c>
      <c r="E22" s="20">
        <v>21.34</v>
      </c>
      <c r="F22" s="22">
        <v>22.4</v>
      </c>
      <c r="G22" s="27">
        <v>21.5</v>
      </c>
      <c r="H22" s="31">
        <f t="shared" si="5"/>
        <v>21.75</v>
      </c>
      <c r="I22" s="28">
        <f t="shared" si="0"/>
        <v>3</v>
      </c>
      <c r="J22" s="28">
        <f t="shared" si="1"/>
        <v>0.57143095237599129</v>
      </c>
      <c r="K22" s="28">
        <f t="shared" si="2"/>
        <v>2.6272687465562816</v>
      </c>
      <c r="L22" s="28" t="str">
        <f t="shared" si="3"/>
        <v>ОДНОРОДНЫЕ</v>
      </c>
      <c r="M22" s="27">
        <f t="shared" si="4"/>
        <v>32625</v>
      </c>
      <c r="O22" s="32"/>
      <c r="P22" s="25"/>
      <c r="Q22" s="24"/>
    </row>
    <row r="23" spans="1:17" ht="15.75" x14ac:dyDescent="0.25">
      <c r="A23" s="4"/>
      <c r="B23" s="6"/>
      <c r="C23" s="17"/>
      <c r="D23" s="18"/>
      <c r="E23" s="19">
        <f>SUMPRODUCT($D$20:$D$22,E20:E22)</f>
        <v>384021.6</v>
      </c>
      <c r="F23" s="23">
        <f>SUMPRODUCT($D$20:$D$22,F20:F22)</f>
        <v>402925.19999999995</v>
      </c>
      <c r="G23" s="23">
        <f>SUMPRODUCT($D$20:$D$22,G20:G22)</f>
        <v>396957</v>
      </c>
      <c r="H23" s="15"/>
      <c r="I23" s="12"/>
      <c r="J23" s="12"/>
      <c r="K23" s="12"/>
      <c r="L23" s="12"/>
      <c r="M23" s="3">
        <f>SUM(M20:M22)</f>
        <v>394793.4</v>
      </c>
    </row>
    <row r="25" spans="1:17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7" x14ac:dyDescent="0.25">
      <c r="A26" s="42" t="s">
        <v>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7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7" s="30" customFormat="1" x14ac:dyDescent="0.25">
      <c r="A28" s="37" t="s">
        <v>37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29"/>
      <c r="O28" s="29"/>
    </row>
    <row r="30" spans="1:17" x14ac:dyDescent="0.25">
      <c r="J30" s="9"/>
    </row>
    <row r="31" spans="1:17" x14ac:dyDescent="0.25">
      <c r="K31" s="9"/>
    </row>
    <row r="34" spans="12:12" x14ac:dyDescent="0.25">
      <c r="L34" s="9"/>
    </row>
  </sheetData>
  <mergeCells count="18">
    <mergeCell ref="A18:A19"/>
    <mergeCell ref="B18:B19"/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3">
    <cfRule type="containsText" dxfId="23" priority="76" operator="containsText" text="НЕ">
      <formula>NOT(ISERROR(SEARCH("НЕ",L23)))</formula>
    </cfRule>
    <cfRule type="containsText" dxfId="22" priority="77" operator="containsText" text="ОДНОРОДНЫЕ">
      <formula>NOT(ISERROR(SEARCH("ОДНОРОДНЫЕ",L23)))</formula>
    </cfRule>
    <cfRule type="containsText" dxfId="21" priority="78" operator="containsText" text="НЕОДНОРОДНЫЕ">
      <formula>NOT(ISERROR(SEARCH("НЕОДНОРОДНЫЕ",L23)))</formula>
    </cfRule>
  </conditionalFormatting>
  <conditionalFormatting sqref="L23">
    <cfRule type="containsText" dxfId="20" priority="73" operator="containsText" text="НЕОДНОРОДНЫЕ">
      <formula>NOT(ISERROR(SEARCH("НЕОДНОРОДНЫЕ",L23)))</formula>
    </cfRule>
    <cfRule type="containsText" dxfId="19" priority="74" operator="containsText" text="ОДНОРОДНЫЕ">
      <formula>NOT(ISERROR(SEARCH("ОДНОРОДНЫЕ",L23)))</formula>
    </cfRule>
    <cfRule type="containsText" dxfId="18" priority="75" operator="containsText" text="НЕОДНОРОДНЫЕ">
      <formula>NOT(ISERROR(SEARCH("НЕОДНОРОДНЫЕ",L23)))</formula>
    </cfRule>
  </conditionalFormatting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2024-09-09T06:55:55Z</dcterms:modified>
</cp:coreProperties>
</file>