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H21" i="1" l="1"/>
  <c r="H20" i="1"/>
  <c r="F22" i="1" l="1"/>
  <c r="E22" i="1"/>
  <c r="J21" i="1" l="1"/>
  <c r="I21" i="1"/>
  <c r="M21" i="1"/>
  <c r="J20" i="1"/>
  <c r="I20" i="1"/>
  <c r="M20" i="1"/>
  <c r="K21" i="1" l="1"/>
  <c r="L21" i="1" s="1"/>
  <c r="K20" i="1"/>
  <c r="L20" i="1" s="1"/>
  <c r="M22" i="1" l="1"/>
  <c r="C17" i="1" s="1"/>
</calcChain>
</file>

<file path=xl/sharedStrings.xml><?xml version="1.0" encoding="utf-8"?>
<sst xmlns="http://schemas.openxmlformats.org/spreadsheetml/2006/main" count="40" uniqueCount="38">
  <si>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</si>
  <si>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</si>
  <si>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</si>
  <si>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</si>
  <si>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</si>
  <si>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</si>
  <si>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</si>
  <si>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</si>
  <si>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</si>
  <si>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</si>
  <si>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</si>
  <si>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</si>
  <si>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</si>
  <si>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</si>
  <si>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</si>
  <si>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</si>
  <si>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</si>
  <si>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</si>
  <si>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</si>
  <si>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</si>
  <si>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</si>
  <si>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</si>
  <si>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</si>
  <si>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</si>
  <si>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</si>
  <si>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</si>
  <si>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</si>
  <si>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</si>
  <si>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шт</t>
  </si>
  <si>
    <t>№ 160-24</t>
  </si>
  <si>
    <t xml:space="preserve">на поставку эндопротеза-сетки для восстановительной хирургии с проводником </t>
  </si>
  <si>
    <t>Эндопротез-сетка для восстановительной хирургии</t>
  </si>
  <si>
    <t>Проводники жесткие для трансобтураторной установки эндопротеза</t>
  </si>
  <si>
    <t>набор</t>
  </si>
  <si>
    <t>Начальная (максимальная) цена договора устанавливается в размере 165211 руб. (сто шестьдесят пять тысяч двести одиннадцать рублей 00 копеек)</t>
  </si>
  <si>
    <t>КП вх. № 2064 от 02.09.2024</t>
  </si>
  <si>
    <t>КП вх. № 2065 от 02.09.2024</t>
  </si>
  <si>
    <t>КП вх. № 2066 от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</si>
</sst>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="85" zoomScaleNormal="85" zoomScalePageLayoutView="70" workbookViewId="0">
      <selection activeCell="G17" sqref="E17:G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5703125" style="14" customWidth="1"/>
    <col min="4" max="4" width="7.710937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7109375" style="14" bestFit="1" customWidth="1"/>
    <col min="15" max="15" width="11.2851562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34" t="s">
        <v>30</v>
      </c>
      <c r="F3" s="34"/>
      <c r="G3" s="34"/>
      <c r="H3" s="34"/>
      <c r="I3" s="34"/>
      <c r="J3" s="34"/>
      <c r="K3" s="34"/>
      <c r="L3" s="34"/>
      <c r="M3" s="34"/>
    </row>
    <row r="4" spans="2:13" x14ac:dyDescent="0.25">
      <c r="G4" s="7"/>
      <c r="H4" s="7"/>
      <c r="I4" s="5"/>
      <c r="J4" s="5"/>
      <c r="K4" s="5"/>
      <c r="L4" s="5"/>
      <c r="M4" s="11" t="s">
        <v>23</v>
      </c>
    </row>
    <row r="5" spans="2:13" x14ac:dyDescent="0.25">
      <c r="G5" s="7"/>
      <c r="H5" s="7"/>
      <c r="I5" s="5"/>
      <c r="J5" s="5"/>
      <c r="K5" s="5"/>
      <c r="L5" s="5"/>
      <c r="M5" s="11" t="s">
        <v>22</v>
      </c>
    </row>
    <row r="6" spans="2:13" ht="14.45" customHeight="1" x14ac:dyDescent="0.25">
      <c r="G6" s="7"/>
      <c r="H6" s="7"/>
      <c r="I6" s="5"/>
      <c r="J6" s="5"/>
      <c r="K6" s="5"/>
      <c r="L6" s="5"/>
      <c r="M6" s="11" t="s">
        <v>29</v>
      </c>
    </row>
    <row r="7" spans="2:13" x14ac:dyDescent="0.25">
      <c r="G7" s="7"/>
      <c r="H7" s="7"/>
      <c r="I7" s="5"/>
      <c r="J7" s="5"/>
      <c r="K7" s="5"/>
      <c r="L7" s="5"/>
      <c r="M7" s="7"/>
    </row>
    <row r="8" spans="2:13" x14ac:dyDescent="0.25">
      <c r="G8" s="7"/>
      <c r="H8" s="7"/>
      <c r="I8" s="5"/>
      <c r="J8" s="5"/>
      <c r="K8" s="5"/>
      <c r="L8" s="5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C12" s="9"/>
      <c r="J12" s="38" t="s">
        <v>16</v>
      </c>
      <c r="K12" s="38"/>
      <c r="M12" s="1" t="s">
        <v>14</v>
      </c>
    </row>
    <row r="14" spans="2:13" x14ac:dyDescent="0.25">
      <c r="B14" s="38" t="s">
        <v>15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7" ht="54.6" customHeight="1" x14ac:dyDescent="0.25">
      <c r="A17" s="42" t="s">
        <v>27</v>
      </c>
      <c r="B17" s="43"/>
      <c r="C17" s="44">
        <f>M22</f>
        <v>165211</v>
      </c>
      <c r="D17" s="45"/>
      <c r="E17" s="31" t="s">
        <v>35</v>
      </c>
      <c r="F17" s="31" t="s">
        <v>36</v>
      </c>
      <c r="G17" s="31" t="s">
        <v>37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3" t="s">
        <v>0</v>
      </c>
      <c r="B18" s="33" t="s">
        <v>1</v>
      </c>
      <c r="C18" s="33" t="s">
        <v>2</v>
      </c>
      <c r="D18" s="33"/>
      <c r="E18" s="15" t="s">
        <v>24</v>
      </c>
      <c r="F18" s="15" t="s">
        <v>25</v>
      </c>
      <c r="G18" s="15" t="s">
        <v>26</v>
      </c>
      <c r="H18" s="46" t="s">
        <v>11</v>
      </c>
      <c r="I18" s="33" t="s">
        <v>8</v>
      </c>
      <c r="J18" s="33" t="s">
        <v>9</v>
      </c>
      <c r="K18" s="33" t="s">
        <v>10</v>
      </c>
      <c r="L18" s="33" t="s">
        <v>6</v>
      </c>
      <c r="M18" s="41" t="s">
        <v>7</v>
      </c>
    </row>
    <row r="19" spans="1:17" x14ac:dyDescent="0.25">
      <c r="A19" s="48"/>
      <c r="B19" s="48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47"/>
      <c r="I19" s="33"/>
      <c r="J19" s="33"/>
      <c r="K19" s="33"/>
      <c r="L19" s="33"/>
      <c r="M19" s="41"/>
    </row>
    <row r="20" spans="1:17" s="25" customFormat="1" ht="30" x14ac:dyDescent="0.25">
      <c r="A20" s="4">
        <v>1</v>
      </c>
      <c r="B20" s="50" t="s">
        <v>31</v>
      </c>
      <c r="C20" s="49" t="s">
        <v>28</v>
      </c>
      <c r="D20" s="32">
        <v>5</v>
      </c>
      <c r="E20" s="20">
        <v>26925</v>
      </c>
      <c r="F20" s="21">
        <v>27006</v>
      </c>
      <c r="G20" s="26">
        <v>27321</v>
      </c>
      <c r="H20" s="30">
        <f>ROUND(AVERAGE(E20:G20),2)</f>
        <v>27084</v>
      </c>
      <c r="I20" s="27">
        <f t="shared" ref="I20:I21" si="0" xml:space="preserve"> COUNT(E20:G20)</f>
        <v>3</v>
      </c>
      <c r="J20" s="27">
        <f t="shared" ref="J20:J21" si="1">STDEV(E20:G20)</f>
        <v>209.20564045933369</v>
      </c>
      <c r="K20" s="27">
        <f t="shared" ref="K20:K21" si="2">J20/H20*100</f>
        <v>0.77243258181706431</v>
      </c>
      <c r="L20" s="27" t="str">
        <f t="shared" ref="L20:L21" si="3">IF(K20&lt;33,"ОДНОРОДНЫЕ","НЕОДНОРОДНЫЕ")</f>
        <v>ОДНОРОДНЫЕ</v>
      </c>
      <c r="M20" s="26">
        <f t="shared" ref="M20:M21" si="4">D20*H20</f>
        <v>135420</v>
      </c>
      <c r="O20" s="23"/>
      <c r="P20" s="24"/>
      <c r="Q20" s="23"/>
    </row>
    <row r="21" spans="1:17" s="25" customFormat="1" ht="30" x14ac:dyDescent="0.25">
      <c r="A21" s="4">
        <v>2</v>
      </c>
      <c r="B21" s="51" t="s">
        <v>32</v>
      </c>
      <c r="C21" s="49" t="s">
        <v>33</v>
      </c>
      <c r="D21" s="32">
        <v>1</v>
      </c>
      <c r="E21" s="20">
        <v>29373</v>
      </c>
      <c r="F21" s="21">
        <v>29900</v>
      </c>
      <c r="G21" s="26">
        <v>30100</v>
      </c>
      <c r="H21" s="30">
        <f t="shared" ref="H21" si="5">ROUND(AVERAGE(E21:G21),2)</f>
        <v>29791</v>
      </c>
      <c r="I21" s="27">
        <f t="shared" si="0"/>
        <v>3</v>
      </c>
      <c r="J21" s="27">
        <f t="shared" si="1"/>
        <v>375.55691978713429</v>
      </c>
      <c r="K21" s="27">
        <f t="shared" si="2"/>
        <v>1.2606388499450649</v>
      </c>
      <c r="L21" s="27" t="str">
        <f t="shared" si="3"/>
        <v>ОДНОРОДНЫЕ</v>
      </c>
      <c r="M21" s="26">
        <f t="shared" si="4"/>
        <v>29791</v>
      </c>
      <c r="O21" s="23"/>
      <c r="P21" s="24"/>
      <c r="Q21" s="23"/>
    </row>
    <row r="22" spans="1:17" ht="15.75" x14ac:dyDescent="0.25">
      <c r="A22" s="4"/>
      <c r="B22" s="6"/>
      <c r="C22" s="17"/>
      <c r="D22" s="18"/>
      <c r="E22" s="19">
        <f>SUMPRODUCT($D$20:$D$21,E20:E21)</f>
        <v>163998</v>
      </c>
      <c r="F22" s="22">
        <f>SUMPRODUCT($D$20:$D$21,F20:F21)</f>
        <v>164930</v>
      </c>
      <c r="G22" s="22">
        <f>SUMPRODUCT($D$20:$D$21,G20:G21)</f>
        <v>166705</v>
      </c>
      <c r="H22" s="15"/>
      <c r="I22" s="12"/>
      <c r="J22" s="12"/>
      <c r="K22" s="12"/>
      <c r="L22" s="12"/>
      <c r="M22" s="3">
        <f>SUM(M20:M21)</f>
        <v>165211</v>
      </c>
    </row>
    <row r="24" spans="1:17" x14ac:dyDescent="0.25">
      <c r="A24" s="39" t="s">
        <v>19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7" x14ac:dyDescent="0.25">
      <c r="A25" s="40" t="s">
        <v>18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7" ht="1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7" s="29" customFormat="1" x14ac:dyDescent="0.25">
      <c r="A27" s="35" t="s">
        <v>34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28"/>
      <c r="O27" s="28"/>
    </row>
    <row r="29" spans="1:17" x14ac:dyDescent="0.25">
      <c r="J29" s="9"/>
    </row>
    <row r="30" spans="1:17" x14ac:dyDescent="0.25">
      <c r="K30" s="9"/>
    </row>
    <row r="33" spans="12:12" x14ac:dyDescent="0.25">
      <c r="L33" s="9"/>
    </row>
  </sheetData>
  <mergeCells count="18">
    <mergeCell ref="A18:A19"/>
    <mergeCell ref="B18:B19"/>
    <mergeCell ref="C18:D18"/>
    <mergeCell ref="E3:M3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2">
    <cfRule type="containsText" dxfId="23" priority="76" operator="containsText" text="НЕ">
      <formula>NOT(ISERROR(SEARCH("НЕ",L22)))</formula>
    </cfRule>
    <cfRule type="containsText" dxfId="22" priority="77" operator="containsText" text="ОДНОРОДНЫЕ">
      <formula>NOT(ISERROR(SEARCH("ОДНОРОДНЫЕ",L22)))</formula>
    </cfRule>
    <cfRule type="containsText" dxfId="21" priority="78" operator="containsText" text="НЕОДНОРОДНЫЕ">
      <formula>NOT(ISERROR(SEARCH("НЕОДНОРОДНЫЕ",L22)))</formula>
    </cfRule>
  </conditionalFormatting>
  <conditionalFormatting sqref="L22">
    <cfRule type="containsText" dxfId="20" priority="73" operator="containsText" text="НЕОДНОРОДНЫЕ">
      <formula>NOT(ISERROR(SEARCH("НЕОДНОРОДНЫЕ",L22)))</formula>
    </cfRule>
    <cfRule type="containsText" dxfId="19" priority="74" operator="containsText" text="ОДНОРОДНЫЕ">
      <formula>NOT(ISERROR(SEARCH("ОДНОРОДНЫЕ",L22)))</formula>
    </cfRule>
    <cfRule type="containsText" dxfId="18" priority="75" operator="containsText" text="НЕОДНОРОДНЫЕ">
      <formula>NOT(ISERROR(SEARCH("НЕОДНОРОДНЫЕ",L22)))</formula>
    </cfRule>
  </conditionalFormatting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2024-09-02T08:05:43Z</dcterms:modified>
</cp:coreProperties>
</file>