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M31" i="1" l="1"/>
  <c r="J27" i="1"/>
  <c r="I27" i="1"/>
  <c r="H27" i="1"/>
  <c r="M27" i="1" s="1"/>
  <c r="J26" i="1"/>
  <c r="K26" i="1" s="1"/>
  <c r="L26" i="1" s="1"/>
  <c r="I26" i="1"/>
  <c r="H26" i="1"/>
  <c r="M26" i="1" s="1"/>
  <c r="K27" i="1" l="1"/>
  <c r="L27" i="1" s="1"/>
  <c r="J24" i="1"/>
  <c r="I24" i="1"/>
  <c r="H24" i="1"/>
  <c r="M24" i="1" s="1"/>
  <c r="J23" i="1"/>
  <c r="I23" i="1"/>
  <c r="H23" i="1"/>
  <c r="M23" i="1" s="1"/>
  <c r="J22" i="1"/>
  <c r="I22" i="1"/>
  <c r="H22" i="1"/>
  <c r="M22" i="1" s="1"/>
  <c r="K22" i="1" l="1"/>
  <c r="L22" i="1" s="1"/>
  <c r="K24" i="1"/>
  <c r="L24" i="1" s="1"/>
  <c r="K23" i="1"/>
  <c r="L23" i="1" s="1"/>
  <c r="E31" i="1"/>
  <c r="J25" i="1" l="1"/>
  <c r="I25" i="1"/>
  <c r="H25" i="1"/>
  <c r="M25" i="1" s="1"/>
  <c r="J30" i="1"/>
  <c r="I30" i="1"/>
  <c r="H30" i="1"/>
  <c r="M30" i="1" s="1"/>
  <c r="J29" i="1"/>
  <c r="I29" i="1"/>
  <c r="H29" i="1"/>
  <c r="M29" i="1" s="1"/>
  <c r="J28" i="1"/>
  <c r="I28" i="1"/>
  <c r="H28" i="1"/>
  <c r="M28" i="1" s="1"/>
  <c r="J21" i="1"/>
  <c r="I21" i="1"/>
  <c r="H21" i="1"/>
  <c r="M21" i="1" s="1"/>
  <c r="K25" i="1" l="1"/>
  <c r="L25" i="1" s="1"/>
  <c r="K30" i="1"/>
  <c r="L30" i="1" s="1"/>
  <c r="K28" i="1"/>
  <c r="L28" i="1" s="1"/>
  <c r="K21" i="1"/>
  <c r="L21" i="1" s="1"/>
  <c r="K29" i="1"/>
  <c r="L29" i="1" s="1"/>
  <c r="H20" i="1"/>
  <c r="M20" i="1" l="1"/>
  <c r="I20" i="1"/>
  <c r="J20" i="1"/>
  <c r="G31" i="1"/>
  <c r="F31" i="1"/>
  <c r="C17" i="1" l="1"/>
  <c r="K20" i="1"/>
  <c r="L20" i="1" s="1"/>
</calcChain>
</file>

<file path=xl/sharedStrings.xml><?xml version="1.0" encoding="utf-8"?>
<sst xmlns="http://schemas.openxmlformats.org/spreadsheetml/2006/main" count="58" uniqueCount="47">
  <si>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</si>
  <si>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</si>
  <si>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</si>
  <si>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</si>
  <si>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</si>
  <si>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</si>
  <si>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</si>
  <si>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</si>
  <si>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</si>
  <si>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</si>
  <si>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</si>
  <si>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</si>
  <si>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</si>
  <si>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</si>
  <si>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</si>
  <si>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</si>
  <si>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</si>
  <si>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</si>
  <si>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</si>
  <si>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</si>
  <si>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</si>
  <si>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</si>
  <si>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</si>
  <si>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</si>
  <si>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</si>
  <si>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</si>
  <si>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</si>
  <si>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</si>
  <si>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флакон</t>
  </si>
  <si>
    <t>№ 192-24</t>
  </si>
  <si>
    <t>КП вх. № 2613 от 24.10.2024</t>
  </si>
  <si>
    <t>КП вх. № 2614 от 24.10.2024</t>
  </si>
  <si>
    <t>КП вх. № 2615 от 24.10.2024</t>
  </si>
  <si>
    <t xml:space="preserve">Гель для посуды концентрированная формула, флаконы с дозатором капельницей </t>
  </si>
  <si>
    <t>Средства для отчистки стекол с курком, дозатором распылителем</t>
  </si>
  <si>
    <t>Чистящий порошок</t>
  </si>
  <si>
    <t>Средство для уничтожения запахов в помещении сухое распыление (освежитель воздуха)</t>
  </si>
  <si>
    <t xml:space="preserve">Нашатырный спирт </t>
  </si>
  <si>
    <t>Средство для унитазов отбеливающие и дезинфицирующие</t>
  </si>
  <si>
    <t>Средство для растворения загрязнений канализационных труд любого типа удаляющего запах</t>
  </si>
  <si>
    <t>Крем средство для кухни</t>
  </si>
  <si>
    <t>Средство для удаления жира на кухне с курком распылителем «Санита» или эквивалент</t>
  </si>
  <si>
    <t xml:space="preserve">Полироль для мебели не менее 250 мл. </t>
  </si>
  <si>
    <t>Гель антиржавчина</t>
  </si>
  <si>
    <t>уп.</t>
  </si>
  <si>
    <t>Начальная (максимальная) цена договора устанавливается в размере 653702,07 руб. (шестьсот пятьдесят три тысячи семьсот два рубля семь копеек)</t>
  </si>
  <si>
    <t>на поставку моющих средств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</si>
</sst>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4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2"/>
  <sheetViews>
    <sheetView tabSelected="1" topLeftCell="A4" zoomScale="70" zoomScaleNormal="70" zoomScalePageLayoutView="70" workbookViewId="0">
      <selection activeCell="O29" sqref="O29:O40"/>
    </sheetView>
  </sheetViews>
  <sheetFormatPr defaultRowHeight="15" x14ac:dyDescent="0.25"/>
  <cols>
    <col min="1" max="1" width="6.140625" style="14" bestFit="1" customWidth="1"/>
    <col min="2" max="2" width="44.140625" style="14" bestFit="1" customWidth="1"/>
    <col min="3" max="3" width="9.5703125" style="14" customWidth="1"/>
    <col min="4" max="4" width="7.140625" style="14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4" customWidth="1"/>
    <col min="10" max="10" width="12.5703125" style="14" customWidth="1"/>
    <col min="11" max="11" width="10.28515625" style="14" customWidth="1"/>
    <col min="12" max="12" width="22.42578125" style="14" bestFit="1" customWidth="1"/>
    <col min="13" max="13" width="17.5703125" style="1" customWidth="1"/>
    <col min="14" max="14" width="10.85546875" style="14" bestFit="1" customWidth="1"/>
    <col min="15" max="15" width="11.7109375" style="14" bestFit="1" customWidth="1"/>
    <col min="16" max="16" width="10.7109375" style="14" bestFit="1" customWidth="1"/>
    <col min="17" max="17" width="11.7109375" style="14" bestFit="1" customWidth="1"/>
    <col min="18" max="18" width="10.7109375" style="14" bestFit="1" customWidth="1"/>
    <col min="19" max="16384" width="9.140625" style="14"/>
  </cols>
  <sheetData>
    <row r="1" spans="2:13" x14ac:dyDescent="0.25">
      <c r="M1" s="10" t="s">
        <v>21</v>
      </c>
    </row>
    <row r="2" spans="2:13" ht="14.45" customHeight="1" x14ac:dyDescent="0.25">
      <c r="M2" s="10" t="s">
        <v>22</v>
      </c>
    </row>
    <row r="3" spans="2:13" x14ac:dyDescent="0.25">
      <c r="E3" s="45" t="s">
        <v>46</v>
      </c>
      <c r="F3" s="45"/>
      <c r="G3" s="45"/>
      <c r="H3" s="45"/>
      <c r="I3" s="45"/>
      <c r="J3" s="45"/>
      <c r="K3" s="45"/>
      <c r="L3" s="45"/>
      <c r="M3" s="45"/>
    </row>
    <row r="4" spans="2:13" x14ac:dyDescent="0.25">
      <c r="G4" s="7"/>
      <c r="H4" s="7"/>
      <c r="I4" s="6"/>
      <c r="J4" s="6"/>
      <c r="K4" s="6"/>
      <c r="L4" s="6"/>
      <c r="M4" s="11" t="s">
        <v>24</v>
      </c>
    </row>
    <row r="5" spans="2:13" x14ac:dyDescent="0.25">
      <c r="G5" s="7"/>
      <c r="H5" s="7"/>
      <c r="I5" s="6"/>
      <c r="J5" s="6"/>
      <c r="K5" s="6"/>
      <c r="L5" s="6"/>
      <c r="M5" s="11" t="s">
        <v>23</v>
      </c>
    </row>
    <row r="6" spans="2:13" ht="14.45" customHeight="1" x14ac:dyDescent="0.25">
      <c r="G6" s="7"/>
      <c r="H6" s="7"/>
      <c r="I6" s="6"/>
      <c r="J6" s="6"/>
      <c r="K6" s="6"/>
      <c r="L6" s="6"/>
      <c r="M6" s="11" t="s">
        <v>29</v>
      </c>
    </row>
    <row r="7" spans="2:13" x14ac:dyDescent="0.25">
      <c r="G7" s="7"/>
      <c r="H7" s="7"/>
      <c r="I7" s="6"/>
      <c r="J7" s="6"/>
      <c r="K7" s="6"/>
      <c r="L7" s="6"/>
      <c r="M7" s="7"/>
    </row>
    <row r="8" spans="2:13" x14ac:dyDescent="0.25">
      <c r="G8" s="7"/>
      <c r="H8" s="7"/>
      <c r="I8" s="6"/>
      <c r="J8" s="6"/>
      <c r="K8" s="6"/>
      <c r="L8" s="6"/>
      <c r="M8" s="8" t="s">
        <v>13</v>
      </c>
    </row>
    <row r="9" spans="2:13" x14ac:dyDescent="0.25">
      <c r="M9" s="2" t="s">
        <v>18</v>
      </c>
    </row>
    <row r="10" spans="2:13" x14ac:dyDescent="0.25">
      <c r="M10" s="2" t="s">
        <v>14</v>
      </c>
    </row>
    <row r="12" spans="2:13" ht="28.9" customHeight="1" x14ac:dyDescent="0.25">
      <c r="J12" s="49" t="s">
        <v>17</v>
      </c>
      <c r="K12" s="49"/>
      <c r="M12" s="1" t="s">
        <v>15</v>
      </c>
    </row>
    <row r="14" spans="2:13" x14ac:dyDescent="0.25">
      <c r="B14" s="49" t="s">
        <v>16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</row>
    <row r="15" spans="2:13" hidden="1" x14ac:dyDescent="0.25"/>
    <row r="17" spans="1:17" ht="54.6" customHeight="1" x14ac:dyDescent="0.25">
      <c r="A17" s="53" t="s">
        <v>11</v>
      </c>
      <c r="B17" s="54"/>
      <c r="C17" s="55">
        <f>M31</f>
        <v>653702.06999999995</v>
      </c>
      <c r="D17" s="56"/>
      <c r="E17" s="22" t="s">
        <v>30</v>
      </c>
      <c r="F17" s="22" t="s">
        <v>31</v>
      </c>
      <c r="G17" s="22" t="s">
        <v>32</v>
      </c>
      <c r="H17" s="15"/>
      <c r="I17" s="12"/>
      <c r="J17" s="12"/>
      <c r="K17" s="12"/>
      <c r="L17" s="12"/>
      <c r="M17" s="15"/>
    </row>
    <row r="18" spans="1:17" ht="30" customHeight="1" x14ac:dyDescent="0.25">
      <c r="A18" s="43" t="s">
        <v>0</v>
      </c>
      <c r="B18" s="43" t="s">
        <v>1</v>
      </c>
      <c r="C18" s="43" t="s">
        <v>2</v>
      </c>
      <c r="D18" s="43"/>
      <c r="E18" s="21" t="s">
        <v>25</v>
      </c>
      <c r="F18" s="21" t="s">
        <v>26</v>
      </c>
      <c r="G18" s="21" t="s">
        <v>27</v>
      </c>
      <c r="H18" s="57" t="s">
        <v>12</v>
      </c>
      <c r="I18" s="43" t="s">
        <v>8</v>
      </c>
      <c r="J18" s="43" t="s">
        <v>9</v>
      </c>
      <c r="K18" s="43" t="s">
        <v>10</v>
      </c>
      <c r="L18" s="43" t="s">
        <v>6</v>
      </c>
      <c r="M18" s="52" t="s">
        <v>7</v>
      </c>
    </row>
    <row r="19" spans="1:17" x14ac:dyDescent="0.25">
      <c r="A19" s="44"/>
      <c r="B19" s="44"/>
      <c r="C19" s="13" t="s">
        <v>3</v>
      </c>
      <c r="D19" s="13" t="s">
        <v>4</v>
      </c>
      <c r="E19" s="16" t="s">
        <v>5</v>
      </c>
      <c r="F19" s="25" t="s">
        <v>5</v>
      </c>
      <c r="G19" s="15" t="s">
        <v>5</v>
      </c>
      <c r="H19" s="58"/>
      <c r="I19" s="43"/>
      <c r="J19" s="43"/>
      <c r="K19" s="43"/>
      <c r="L19" s="43"/>
      <c r="M19" s="52"/>
    </row>
    <row r="20" spans="1:17" s="17" customFormat="1" ht="30" x14ac:dyDescent="0.25">
      <c r="A20" s="4">
        <v>1</v>
      </c>
      <c r="B20" s="40" t="s">
        <v>33</v>
      </c>
      <c r="C20" s="41" t="s">
        <v>28</v>
      </c>
      <c r="D20" s="42">
        <v>660</v>
      </c>
      <c r="E20" s="29">
        <v>95</v>
      </c>
      <c r="F20" s="24">
        <v>90</v>
      </c>
      <c r="G20" s="18">
        <v>85</v>
      </c>
      <c r="H20" s="18">
        <f>ROUND(AVERAGE(E20:G20),2)</f>
        <v>90</v>
      </c>
      <c r="I20" s="20">
        <f t="shared" ref="I20" si="0" xml:space="preserve"> COUNT(E20:G20)</f>
        <v>3</v>
      </c>
      <c r="J20" s="20">
        <f t="shared" ref="J20" si="1">STDEV(E20:G20)</f>
        <v>5</v>
      </c>
      <c r="K20" s="20">
        <f t="shared" ref="K20" si="2">J20/H20*100</f>
        <v>5.5555555555555554</v>
      </c>
      <c r="L20" s="20" t="str">
        <f t="shared" ref="L20" si="3">IF(K20&lt;33,"ОДНОРОДНЫЕ","НЕОДНОРОДНЫЕ")</f>
        <v>ОДНОРОДНЫЕ</v>
      </c>
      <c r="M20" s="18">
        <f t="shared" ref="M20" si="4">D20*H20</f>
        <v>59400</v>
      </c>
      <c r="P20" s="23"/>
      <c r="Q20" s="23"/>
    </row>
    <row r="21" spans="1:17" s="27" customFormat="1" ht="30" x14ac:dyDescent="0.25">
      <c r="A21" s="4">
        <v>2</v>
      </c>
      <c r="B21" s="40" t="s">
        <v>34</v>
      </c>
      <c r="C21" s="41" t="s">
        <v>28</v>
      </c>
      <c r="D21" s="42">
        <v>650</v>
      </c>
      <c r="E21" s="29">
        <v>100</v>
      </c>
      <c r="F21" s="28">
        <v>94</v>
      </c>
      <c r="G21" s="28">
        <v>90</v>
      </c>
      <c r="H21" s="28">
        <f t="shared" ref="H21:H30" si="5">ROUND(AVERAGE(E21:G21),2)</f>
        <v>94.67</v>
      </c>
      <c r="I21" s="26">
        <f t="shared" ref="I21:I30" si="6" xml:space="preserve"> COUNT(E21:G21)</f>
        <v>3</v>
      </c>
      <c r="J21" s="26">
        <f t="shared" ref="J21:J30" si="7">STDEV(E21:G21)</f>
        <v>5.0332229568471663</v>
      </c>
      <c r="K21" s="26">
        <f t="shared" ref="K21:K30" si="8">J21/H21*100</f>
        <v>5.3165976094297731</v>
      </c>
      <c r="L21" s="26" t="str">
        <f t="shared" ref="L21:L30" si="9">IF(K21&lt;33,"ОДНОРОДНЫЕ","НЕОДНОРОДНЫЕ")</f>
        <v>ОДНОРОДНЫЕ</v>
      </c>
      <c r="M21" s="28">
        <f t="shared" ref="M21:M30" si="10">D21*H21</f>
        <v>61535.5</v>
      </c>
      <c r="O21" s="33"/>
    </row>
    <row r="22" spans="1:17" s="34" customFormat="1" x14ac:dyDescent="0.25">
      <c r="A22" s="4">
        <v>3</v>
      </c>
      <c r="B22" s="40" t="s">
        <v>35</v>
      </c>
      <c r="C22" s="41" t="s">
        <v>44</v>
      </c>
      <c r="D22" s="42">
        <v>1310</v>
      </c>
      <c r="E22" s="29">
        <v>80</v>
      </c>
      <c r="F22" s="35">
        <v>72</v>
      </c>
      <c r="G22" s="35">
        <v>65</v>
      </c>
      <c r="H22" s="35">
        <f t="shared" si="5"/>
        <v>72.33</v>
      </c>
      <c r="I22" s="36">
        <f t="shared" si="6"/>
        <v>3</v>
      </c>
      <c r="J22" s="36">
        <f t="shared" si="7"/>
        <v>7.5055534994651349</v>
      </c>
      <c r="K22" s="36">
        <f t="shared" si="8"/>
        <v>10.376819437944333</v>
      </c>
      <c r="L22" s="36" t="str">
        <f t="shared" si="9"/>
        <v>ОДНОРОДНЫЕ</v>
      </c>
      <c r="M22" s="35">
        <f t="shared" si="10"/>
        <v>94752.3</v>
      </c>
    </row>
    <row r="23" spans="1:17" s="34" customFormat="1" ht="45" x14ac:dyDescent="0.25">
      <c r="A23" s="4">
        <v>4</v>
      </c>
      <c r="B23" s="40" t="s">
        <v>36</v>
      </c>
      <c r="C23" s="41" t="s">
        <v>28</v>
      </c>
      <c r="D23" s="42">
        <v>690</v>
      </c>
      <c r="E23" s="29">
        <v>120</v>
      </c>
      <c r="F23" s="35">
        <v>98</v>
      </c>
      <c r="G23" s="35">
        <v>90</v>
      </c>
      <c r="H23" s="35">
        <f t="shared" ref="H23:H24" si="11">ROUND(AVERAGE(E23:G23),2)</f>
        <v>102.67</v>
      </c>
      <c r="I23" s="36">
        <f t="shared" ref="I23:I24" si="12" xml:space="preserve"> COUNT(E23:G23)</f>
        <v>3</v>
      </c>
      <c r="J23" s="36">
        <f t="shared" ref="J23:J24" si="13">STDEV(E23:G23)</f>
        <v>15.534906930308077</v>
      </c>
      <c r="K23" s="36">
        <f t="shared" ref="K23:K24" si="14">J23/H23*100</f>
        <v>15.130911590832842</v>
      </c>
      <c r="L23" s="36" t="str">
        <f t="shared" ref="L23:L24" si="15">IF(K23&lt;33,"ОДНОРОДНЫЕ","НЕОДНОРОДНЫЕ")</f>
        <v>ОДНОРОДНЫЕ</v>
      </c>
      <c r="M23" s="35">
        <f t="shared" ref="M23:M24" si="16">D23*H23</f>
        <v>70842.3</v>
      </c>
    </row>
    <row r="24" spans="1:17" s="34" customFormat="1" x14ac:dyDescent="0.25">
      <c r="A24" s="4">
        <v>5</v>
      </c>
      <c r="B24" s="40" t="s">
        <v>37</v>
      </c>
      <c r="C24" s="41" t="s">
        <v>28</v>
      </c>
      <c r="D24" s="42">
        <v>504</v>
      </c>
      <c r="E24" s="29">
        <v>150</v>
      </c>
      <c r="F24" s="35">
        <v>135</v>
      </c>
      <c r="G24" s="35">
        <v>120</v>
      </c>
      <c r="H24" s="35">
        <f t="shared" si="11"/>
        <v>135</v>
      </c>
      <c r="I24" s="36">
        <f t="shared" si="12"/>
        <v>3</v>
      </c>
      <c r="J24" s="36">
        <f t="shared" si="13"/>
        <v>15</v>
      </c>
      <c r="K24" s="36">
        <f t="shared" si="14"/>
        <v>11.111111111111111</v>
      </c>
      <c r="L24" s="36" t="str">
        <f t="shared" si="15"/>
        <v>ОДНОРОДНЫЕ</v>
      </c>
      <c r="M24" s="35">
        <f t="shared" si="16"/>
        <v>68040</v>
      </c>
    </row>
    <row r="25" spans="1:17" s="27" customFormat="1" ht="30" x14ac:dyDescent="0.25">
      <c r="A25" s="4">
        <v>6</v>
      </c>
      <c r="B25" s="40" t="s">
        <v>38</v>
      </c>
      <c r="C25" s="41" t="s">
        <v>28</v>
      </c>
      <c r="D25" s="42">
        <v>470</v>
      </c>
      <c r="E25" s="29">
        <v>160</v>
      </c>
      <c r="F25" s="28">
        <v>149</v>
      </c>
      <c r="G25" s="28">
        <v>130</v>
      </c>
      <c r="H25" s="28">
        <f t="shared" ref="H25:H27" si="17">ROUND(AVERAGE(E25:G25),2)</f>
        <v>146.33000000000001</v>
      </c>
      <c r="I25" s="26">
        <f t="shared" ref="I25:I27" si="18" xml:space="preserve"> COUNT(E25:G25)</f>
        <v>3</v>
      </c>
      <c r="J25" s="26">
        <f t="shared" ref="J25:J27" si="19">STDEV(E25:G25)</f>
        <v>15.176736583776281</v>
      </c>
      <c r="K25" s="26">
        <f t="shared" ref="K25:K27" si="20">J25/H25*100</f>
        <v>10.371582439538221</v>
      </c>
      <c r="L25" s="26" t="str">
        <f t="shared" ref="L25:L27" si="21">IF(K25&lt;33,"ОДНОРОДНЫЕ","НЕОДНОРОДНЫЕ")</f>
        <v>ОДНОРОДНЫЕ</v>
      </c>
      <c r="M25" s="28">
        <f t="shared" ref="M25:M27" si="22">D25*H25</f>
        <v>68775.100000000006</v>
      </c>
      <c r="O25" s="33"/>
    </row>
    <row r="26" spans="1:17" s="38" customFormat="1" ht="45" x14ac:dyDescent="0.25">
      <c r="A26" s="4">
        <v>7</v>
      </c>
      <c r="B26" s="40" t="s">
        <v>39</v>
      </c>
      <c r="C26" s="41" t="s">
        <v>28</v>
      </c>
      <c r="D26" s="42">
        <v>330</v>
      </c>
      <c r="E26" s="29">
        <v>180</v>
      </c>
      <c r="F26" s="39">
        <v>172</v>
      </c>
      <c r="G26" s="39">
        <v>150</v>
      </c>
      <c r="H26" s="39">
        <f t="shared" si="17"/>
        <v>167.33</v>
      </c>
      <c r="I26" s="37">
        <f t="shared" si="18"/>
        <v>3</v>
      </c>
      <c r="J26" s="37">
        <f t="shared" si="19"/>
        <v>15.534906930308058</v>
      </c>
      <c r="K26" s="37">
        <f t="shared" si="20"/>
        <v>9.2839938626116396</v>
      </c>
      <c r="L26" s="37" t="str">
        <f t="shared" si="21"/>
        <v>ОДНОРОДНЫЕ</v>
      </c>
      <c r="M26" s="39">
        <f t="shared" si="22"/>
        <v>55218.9</v>
      </c>
    </row>
    <row r="27" spans="1:17" s="38" customFormat="1" x14ac:dyDescent="0.25">
      <c r="A27" s="4">
        <v>8</v>
      </c>
      <c r="B27" s="40" t="s">
        <v>40</v>
      </c>
      <c r="C27" s="41" t="s">
        <v>28</v>
      </c>
      <c r="D27" s="42">
        <v>570</v>
      </c>
      <c r="E27" s="29">
        <v>170</v>
      </c>
      <c r="F27" s="39">
        <v>165</v>
      </c>
      <c r="G27" s="39">
        <v>160</v>
      </c>
      <c r="H27" s="39">
        <f t="shared" si="17"/>
        <v>165</v>
      </c>
      <c r="I27" s="37">
        <f t="shared" si="18"/>
        <v>3</v>
      </c>
      <c r="J27" s="37">
        <f t="shared" si="19"/>
        <v>5</v>
      </c>
      <c r="K27" s="37">
        <f t="shared" si="20"/>
        <v>3.0303030303030303</v>
      </c>
      <c r="L27" s="37" t="str">
        <f t="shared" si="21"/>
        <v>ОДНОРОДНЫЕ</v>
      </c>
      <c r="M27" s="39">
        <f t="shared" si="22"/>
        <v>94050</v>
      </c>
    </row>
    <row r="28" spans="1:17" s="27" customFormat="1" ht="45" x14ac:dyDescent="0.25">
      <c r="A28" s="4">
        <v>9</v>
      </c>
      <c r="B28" s="40" t="s">
        <v>41</v>
      </c>
      <c r="C28" s="41" t="s">
        <v>28</v>
      </c>
      <c r="D28" s="42">
        <v>472</v>
      </c>
      <c r="E28" s="29">
        <v>170</v>
      </c>
      <c r="F28" s="28">
        <v>163</v>
      </c>
      <c r="G28" s="28">
        <v>150</v>
      </c>
      <c r="H28" s="28">
        <f t="shared" si="5"/>
        <v>161</v>
      </c>
      <c r="I28" s="26">
        <f t="shared" si="6"/>
        <v>3</v>
      </c>
      <c r="J28" s="26">
        <f t="shared" si="7"/>
        <v>10.148891565092219</v>
      </c>
      <c r="K28" s="26">
        <f t="shared" si="8"/>
        <v>6.3036593572001367</v>
      </c>
      <c r="L28" s="26" t="str">
        <f t="shared" si="9"/>
        <v>ОДНОРОДНЫЕ</v>
      </c>
      <c r="M28" s="28">
        <f t="shared" si="10"/>
        <v>75992</v>
      </c>
      <c r="O28" s="33"/>
    </row>
    <row r="29" spans="1:17" s="27" customFormat="1" x14ac:dyDescent="0.25">
      <c r="A29" s="4">
        <v>10</v>
      </c>
      <c r="B29" s="40" t="s">
        <v>42</v>
      </c>
      <c r="C29" s="41" t="s">
        <v>28</v>
      </c>
      <c r="D29" s="42">
        <v>13</v>
      </c>
      <c r="E29" s="29">
        <v>130</v>
      </c>
      <c r="F29" s="28">
        <v>122</v>
      </c>
      <c r="G29" s="28">
        <v>110</v>
      </c>
      <c r="H29" s="28">
        <f t="shared" si="5"/>
        <v>120.67</v>
      </c>
      <c r="I29" s="26">
        <f t="shared" si="6"/>
        <v>3</v>
      </c>
      <c r="J29" s="26">
        <f t="shared" si="7"/>
        <v>10.066445913694334</v>
      </c>
      <c r="K29" s="26">
        <f t="shared" si="8"/>
        <v>8.3421280464857333</v>
      </c>
      <c r="L29" s="26" t="str">
        <f t="shared" si="9"/>
        <v>ОДНОРОДНЫЕ</v>
      </c>
      <c r="M29" s="28">
        <f t="shared" si="10"/>
        <v>1568.71</v>
      </c>
      <c r="O29" s="33"/>
    </row>
    <row r="30" spans="1:17" s="27" customFormat="1" x14ac:dyDescent="0.25">
      <c r="A30" s="4">
        <v>11</v>
      </c>
      <c r="B30" s="40" t="s">
        <v>43</v>
      </c>
      <c r="C30" s="41" t="s">
        <v>28</v>
      </c>
      <c r="D30" s="42">
        <v>22</v>
      </c>
      <c r="E30" s="29">
        <v>170</v>
      </c>
      <c r="F30" s="28">
        <v>161</v>
      </c>
      <c r="G30" s="28">
        <v>150</v>
      </c>
      <c r="H30" s="28">
        <f t="shared" si="5"/>
        <v>160.33000000000001</v>
      </c>
      <c r="I30" s="26">
        <f t="shared" si="6"/>
        <v>3</v>
      </c>
      <c r="J30" s="26">
        <f t="shared" si="7"/>
        <v>10.016652800877813</v>
      </c>
      <c r="K30" s="26">
        <f t="shared" si="8"/>
        <v>6.2475224854224489</v>
      </c>
      <c r="L30" s="26" t="str">
        <f t="shared" si="9"/>
        <v>ОДНОРОДНЫЕ</v>
      </c>
      <c r="M30" s="28">
        <f t="shared" si="10"/>
        <v>3527.26</v>
      </c>
      <c r="O30" s="33"/>
    </row>
    <row r="31" spans="1:17" x14ac:dyDescent="0.25">
      <c r="A31" s="4"/>
      <c r="B31" s="30"/>
      <c r="C31" s="31"/>
      <c r="D31" s="32"/>
      <c r="E31" s="24">
        <f>SUMPRODUCT($D$20:$D$30,E20:E30)</f>
        <v>708070</v>
      </c>
      <c r="F31" s="24">
        <f>SUMPRODUCT($D$20:$D$30,F20:F30)</f>
        <v>653384</v>
      </c>
      <c r="G31" s="19">
        <f>SUMPRODUCT($D$20:$D$30,G20:G30)</f>
        <v>599660</v>
      </c>
      <c r="H31" s="15"/>
      <c r="I31" s="12"/>
      <c r="J31" s="12"/>
      <c r="K31" s="12"/>
      <c r="L31" s="12"/>
      <c r="M31" s="3">
        <f>SUM(M20:M30)</f>
        <v>653702.06999999995</v>
      </c>
      <c r="O31" s="9"/>
    </row>
    <row r="32" spans="1:17" x14ac:dyDescent="0.25">
      <c r="O32" s="9"/>
    </row>
    <row r="33" spans="1:15" x14ac:dyDescent="0.25">
      <c r="A33" s="50" t="s">
        <v>20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O33" s="9"/>
    </row>
    <row r="34" spans="1:15" x14ac:dyDescent="0.25">
      <c r="A34" s="51" t="s">
        <v>19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</row>
    <row r="35" spans="1:15" ht="15" customHeight="1" x14ac:dyDescent="0.25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O35" s="9"/>
    </row>
    <row r="36" spans="1:15" s="6" customFormat="1" x14ac:dyDescent="0.25">
      <c r="A36" s="46" t="s">
        <v>45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5"/>
      <c r="O36" s="5"/>
    </row>
    <row r="38" spans="1:15" x14ac:dyDescent="0.25">
      <c r="J38" s="9"/>
    </row>
    <row r="42" spans="1:15" x14ac:dyDescent="0.25">
      <c r="L42" s="9"/>
    </row>
  </sheetData>
  <mergeCells count="18">
    <mergeCell ref="A36:M36"/>
    <mergeCell ref="A35:M35"/>
    <mergeCell ref="J12:K12"/>
    <mergeCell ref="B14:L14"/>
    <mergeCell ref="A33:M33"/>
    <mergeCell ref="A34:M34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  <mergeCell ref="B18:B19"/>
    <mergeCell ref="C18:D18"/>
    <mergeCell ref="E3:M3"/>
  </mergeCells>
  <conditionalFormatting sqref="L20 L31">
    <cfRule type="containsText" dxfId="47" priority="142" operator="containsText" text="НЕ">
      <formula>NOT(ISERROR(SEARCH("НЕ",L20)))</formula>
    </cfRule>
    <cfRule type="containsText" dxfId="46" priority="143" operator="containsText" text="ОДНОРОДНЫЕ">
      <formula>NOT(ISERROR(SEARCH("ОДНОРОДНЫЕ",L20)))</formula>
    </cfRule>
    <cfRule type="containsText" dxfId="45" priority="144" operator="containsText" text="НЕОДНОРОДНЫЕ">
      <formula>NOT(ISERROR(SEARCH("НЕОДНОРОДНЫЕ",L20)))</formula>
    </cfRule>
  </conditionalFormatting>
  <conditionalFormatting sqref="L20 L31">
    <cfRule type="containsText" dxfId="44" priority="139" operator="containsText" text="НЕОДНОРОДНЫЕ">
      <formula>NOT(ISERROR(SEARCH("НЕОДНОРОДНЫЕ",L20)))</formula>
    </cfRule>
    <cfRule type="containsText" dxfId="43" priority="140" operator="containsText" text="ОДНОРОДНЫЕ">
      <formula>NOT(ISERROR(SEARCH("ОДНОРОДНЫЕ",L20)))</formula>
    </cfRule>
    <cfRule type="containsText" dxfId="42" priority="141" operator="containsText" text="НЕОДНОРОДНЫЕ">
      <formula>NOT(ISERROR(SEARCH("НЕОДНОРОДНЫЕ",L20)))</formula>
    </cfRule>
  </conditionalFormatting>
  <conditionalFormatting sqref="L30">
    <cfRule type="containsText" dxfId="41" priority="34" operator="containsText" text="НЕ">
      <formula>NOT(ISERROR(SEARCH("НЕ",L30)))</formula>
    </cfRule>
    <cfRule type="containsText" dxfId="40" priority="35" operator="containsText" text="ОДНОРОДНЫЕ">
      <formula>NOT(ISERROR(SEARCH("ОДНОРОДНЫЕ",L30)))</formula>
    </cfRule>
    <cfRule type="containsText" dxfId="39" priority="36" operator="containsText" text="НЕОДНОРОДНЫЕ">
      <formula>NOT(ISERROR(SEARCH("НЕОДНОРОДНЫЕ",L30)))</formula>
    </cfRule>
  </conditionalFormatting>
  <conditionalFormatting sqref="L30">
    <cfRule type="containsText" dxfId="38" priority="31" operator="containsText" text="НЕОДНОРОДНЫЕ">
      <formula>NOT(ISERROR(SEARCH("НЕОДНОРОДНЫЕ",L30)))</formula>
    </cfRule>
    <cfRule type="containsText" dxfId="37" priority="32" operator="containsText" text="ОДНОРОДНЫЕ">
      <formula>NOT(ISERROR(SEARCH("ОДНОРОДНЫЕ",L30)))</formula>
    </cfRule>
    <cfRule type="containsText" dxfId="36" priority="33" operator="containsText" text="НЕОДНОРОДНЫЕ">
      <formula>NOT(ISERROR(SEARCH("НЕОДНОРОДНЫЕ",L30)))</formula>
    </cfRule>
  </conditionalFormatting>
  <conditionalFormatting sqref="L21 L28:L29">
    <cfRule type="containsText" dxfId="35" priority="28" operator="containsText" text="НЕ">
      <formula>NOT(ISERROR(SEARCH("НЕ",L21)))</formula>
    </cfRule>
    <cfRule type="containsText" dxfId="34" priority="29" operator="containsText" text="ОДНОРОДНЫЕ">
      <formula>NOT(ISERROR(SEARCH("ОДНОРОДНЫЕ",L21)))</formula>
    </cfRule>
    <cfRule type="containsText" dxfId="33" priority="30" operator="containsText" text="НЕОДНОРОДНЫЕ">
      <formula>NOT(ISERROR(SEARCH("НЕОДНОРОДНЫЕ",L21)))</formula>
    </cfRule>
  </conditionalFormatting>
  <conditionalFormatting sqref="L21 L28:L29">
    <cfRule type="containsText" dxfId="32" priority="25" operator="containsText" text="НЕОДНОРОДНЫЕ">
      <formula>NOT(ISERROR(SEARCH("НЕОДНОРОДНЫЕ",L21)))</formula>
    </cfRule>
    <cfRule type="containsText" dxfId="31" priority="26" operator="containsText" text="ОДНОРОДНЫЕ">
      <formula>NOT(ISERROR(SEARCH("ОДНОРОДНЫЕ",L21)))</formula>
    </cfRule>
    <cfRule type="containsText" dxfId="30" priority="27" operator="containsText" text="НЕОДНОРОДНЫЕ">
      <formula>NOT(ISERROR(SEARCH("НЕОДНОРОДНЫЕ",L21)))</formula>
    </cfRule>
  </conditionalFormatting>
  <conditionalFormatting sqref="L25">
    <cfRule type="containsText" dxfId="29" priority="22" operator="containsText" text="НЕ">
      <formula>NOT(ISERROR(SEARCH("НЕ",L25)))</formula>
    </cfRule>
    <cfRule type="containsText" dxfId="28" priority="23" operator="containsText" text="ОДНОРОДНЫЕ">
      <formula>NOT(ISERROR(SEARCH("ОДНОРОДНЫЕ",L25)))</formula>
    </cfRule>
    <cfRule type="containsText" dxfId="27" priority="24" operator="containsText" text="НЕОДНОРОДНЫЕ">
      <formula>NOT(ISERROR(SEARCH("НЕОДНОРОДНЫЕ",L25)))</formula>
    </cfRule>
  </conditionalFormatting>
  <conditionalFormatting sqref="L25">
    <cfRule type="containsText" dxfId="26" priority="19" operator="containsText" text="НЕОДНОРОДНЫЕ">
      <formula>NOT(ISERROR(SEARCH("НЕОДНОРОДНЫЕ",L25)))</formula>
    </cfRule>
    <cfRule type="containsText" dxfId="25" priority="20" operator="containsText" text="ОДНОРОДНЫЕ">
      <formula>NOT(ISERROR(SEARCH("ОДНОРОДНЫЕ",L25)))</formula>
    </cfRule>
    <cfRule type="containsText" dxfId="24" priority="21" operator="containsText" text="НЕОДНОРОДНЫЕ">
      <formula>NOT(ISERROR(SEARCH("НЕОДНОРОДНЫЕ",L25)))</formula>
    </cfRule>
  </conditionalFormatting>
  <conditionalFormatting sqref="L23:L24">
    <cfRule type="containsText" dxfId="23" priority="16" operator="containsText" text="НЕ">
      <formula>NOT(ISERROR(SEARCH("НЕ",L23)))</formula>
    </cfRule>
    <cfRule type="containsText" dxfId="22" priority="17" operator="containsText" text="ОДНОРОДНЫЕ">
      <formula>NOT(ISERROR(SEARCH("ОДНОРОДНЫЕ",L23)))</formula>
    </cfRule>
    <cfRule type="containsText" dxfId="21" priority="18" operator="containsText" text="НЕОДНОРОДНЫЕ">
      <formula>NOT(ISERROR(SEARCH("НЕОДНОРОДНЫЕ",L23)))</formula>
    </cfRule>
  </conditionalFormatting>
  <conditionalFormatting sqref="L23:L24">
    <cfRule type="containsText" dxfId="20" priority="13" operator="containsText" text="НЕОДНОРОДНЫЕ">
      <formula>NOT(ISERROR(SEARCH("НЕОДНОРОДНЫЕ",L23)))</formula>
    </cfRule>
    <cfRule type="containsText" dxfId="19" priority="14" operator="containsText" text="ОДНОРОДНЫЕ">
      <formula>NOT(ISERROR(SEARCH("ОДНОРОДНЫЕ",L23)))</formula>
    </cfRule>
    <cfRule type="containsText" dxfId="18" priority="15" operator="containsText" text="НЕОДНОРОДНЫЕ">
      <formula>NOT(ISERROR(SEARCH("НЕОДНОРОДНЫЕ",L23)))</formula>
    </cfRule>
  </conditionalFormatting>
  <conditionalFormatting sqref="L22">
    <cfRule type="containsText" dxfId="17" priority="10" operator="containsText" text="НЕ">
      <formula>NOT(ISERROR(SEARCH("НЕ",L22)))</formula>
    </cfRule>
    <cfRule type="containsText" dxfId="16" priority="11" operator="containsText" text="ОДНОРОДНЫЕ">
      <formula>NOT(ISERROR(SEARCH("ОДНОРОДНЫЕ",L22)))</formula>
    </cfRule>
    <cfRule type="containsText" dxfId="15" priority="12" operator="containsText" text="НЕОДНОРОДНЫЕ">
      <formula>NOT(ISERROR(SEARCH("НЕОДНОРОДНЫЕ",L22)))</formula>
    </cfRule>
  </conditionalFormatting>
  <conditionalFormatting sqref="L22">
    <cfRule type="containsText" dxfId="14" priority="7" operator="containsText" text="НЕОДНОРОДНЫЕ">
      <formula>NOT(ISERROR(SEARCH("НЕОДНОРОДНЫЕ",L22)))</formula>
    </cfRule>
    <cfRule type="containsText" dxfId="13" priority="8" operator="containsText" text="ОДНОРОДНЫЕ">
      <formula>NOT(ISERROR(SEARCH("ОДНОРОДНЫЕ",L22)))</formula>
    </cfRule>
    <cfRule type="containsText" dxfId="12" priority="9" operator="containsText" text="НЕОДНОРОДНЫЕ">
      <formula>NOT(ISERROR(SEARCH("НЕОДНОРОДНЫЕ",L22)))</formula>
    </cfRule>
  </conditionalFormatting>
  <conditionalFormatting sqref="L26:L27">
    <cfRule type="containsText" dxfId="11" priority="4" operator="containsText" text="НЕ">
      <formula>NOT(ISERROR(SEARCH("НЕ",L26)))</formula>
    </cfRule>
    <cfRule type="containsText" dxfId="10" priority="5" operator="containsText" text="ОДНОРОДНЫЕ">
      <formula>NOT(ISERROR(SEARCH("ОДНОРОДНЫЕ",L26)))</formula>
    </cfRule>
    <cfRule type="containsText" dxfId="9" priority="6" operator="containsText" text="НЕОДНОРОДНЫЕ">
      <formula>NOT(ISERROR(SEARCH("НЕОДНОРОДНЫЕ",L26)))</formula>
    </cfRule>
  </conditionalFormatting>
  <conditionalFormatting sqref="L26:L27">
    <cfRule type="containsText" dxfId="5" priority="1" operator="containsText" text="НЕОДНОРОДНЫЕ">
      <formula>NOT(ISERROR(SEARCH("НЕОДНОРОДНЫЕ",L26)))</formula>
    </cfRule>
    <cfRule type="containsText" dxfId="4" priority="2" operator="containsText" text="ОДНОРОДНЫЕ">
      <formula>NOT(ISERROR(SEARCH("ОДНОРОДНЫЕ",L26)))</formula>
    </cfRule>
    <cfRule type="containsText" dxfId="3" priority="3" operator="containsText" text="НЕОДНОРОДНЫЕ">
      <formula>NOT(ISERROR(SEARCH("НЕОДНОРОДНЫЕ",L26)))</formula>
    </cfRule>
  </conditionalFormatting>
  <pageMargins left="0.31496062992125984" right="0.19685039370078741" top="0.35433070866141736" bottom="0.35433070866141736" header="0.11811023622047245" footer="0.11811023622047245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2024-10-24T07:37:44Z</dcterms:modified>
</cp:coreProperties>
</file>