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K21" i="1"/>
  <c r="J21" i="1"/>
  <c r="L21" i="1" l="1"/>
  <c r="O21" i="1"/>
  <c r="G22" i="1"/>
  <c r="F22" i="1"/>
  <c r="E22" i="1"/>
  <c r="L20" i="1"/>
  <c r="M21" i="1" l="1"/>
  <c r="N21" i="1" s="1"/>
  <c r="O20" i="1"/>
  <c r="C17" i="1" s="1"/>
  <c r="K20" i="1"/>
  <c r="M20" i="1" l="1"/>
  <c r="N20" i="1" s="1"/>
  <c r="L24" i="1" l="1"/>
  <c r="K24" i="1"/>
  <c r="L23" i="1"/>
  <c r="K23" i="1"/>
  <c r="J24" i="1"/>
  <c r="J23" i="1"/>
  <c r="O23" i="1" s="1"/>
  <c r="L25" i="1"/>
  <c r="J25" i="1"/>
  <c r="O25" i="1" s="1"/>
  <c r="K25" i="1"/>
  <c r="M25" i="1" l="1"/>
  <c r="M24" i="1"/>
  <c r="N24" i="1" s="1"/>
  <c r="M23" i="1"/>
  <c r="N23" i="1" s="1"/>
  <c r="O24" i="1"/>
  <c r="N25" i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<sst xmlns="http://schemas.openxmlformats.org/spreadsheetml/2006/main" count="45" uniqueCount="39">
  <si>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</si>
  <si>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</si>
  <si>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</si>
  <si>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</si>
  <si>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</si>
  <si>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</si>
  <si>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</si>
  <si>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</si>
  <si>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</si>
  <si>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</si>
  <si>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</si>
  <si>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</si>
  <si>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</si>
  <si>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</si>
  <si>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</si>
  <si>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</si>
  <si>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</si>
  <si>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</si>
  <si>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</si>
  <si>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</si>
  <si>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</si>
  <si>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</si>
  <si>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</si>
  <si>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</si>
  <si>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</si>
  <si>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</si>
  <si>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</si>
  <si>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</si>
  <si>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</si>
  <si>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</si>
  <si>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</si>
  <si>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Техническое обслуживание индивидуального узла учета тепловой энергии (ТО-1)</t>
  </si>
  <si>
    <t>мес</t>
  </si>
  <si>
    <t>Техническое обслуживание индивидуального узла учета тепловой энергии (ТО-2)</t>
  </si>
  <si>
    <t>на оказание услуг по техническому обслуживанию индивидуальных тепловых пунктов и снятию показаний с приборов учета тепловой энергии</t>
  </si>
  <si>
    <t>КП вх. 2543 от 17.10.2024</t>
  </si>
  <si>
    <t>КП вх. 2544 от 17.10.2024</t>
  </si>
  <si>
    <t>№ 188-24</t>
  </si>
  <si>
    <t>Начальная (максимальная) цена договора устанавливается в размере 472018,56 руб. (четыреста семьдесят две тысячи восемнадцать рублей пятьдесят шесть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</si>
</sst>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O34" sqref="O34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34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37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9" t="s">
        <v>20</v>
      </c>
      <c r="M12" s="29"/>
      <c r="O12" s="1" t="s">
        <v>18</v>
      </c>
    </row>
    <row r="14" spans="2:1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2:15" hidden="1" x14ac:dyDescent="0.25"/>
    <row r="17" spans="1:17" s="5" customFormat="1" ht="47.25" customHeight="1" x14ac:dyDescent="0.25">
      <c r="A17" s="32" t="s">
        <v>14</v>
      </c>
      <c r="B17" s="33"/>
      <c r="C17" s="34">
        <f>O20+O21</f>
        <v>472018.55999999994</v>
      </c>
      <c r="D17" s="33"/>
      <c r="E17" s="18" t="s">
        <v>35</v>
      </c>
      <c r="F17" s="24" t="s">
        <v>36</v>
      </c>
      <c r="G17" s="24" t="s">
        <v>35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5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1" t="s">
        <v>10</v>
      </c>
    </row>
    <row r="19" spans="1:17" s="5" customFormat="1" ht="30" x14ac:dyDescent="0.25">
      <c r="A19" s="27"/>
      <c r="B19" s="27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6"/>
      <c r="K19" s="27"/>
      <c r="L19" s="27"/>
      <c r="M19" s="27"/>
      <c r="N19" s="27"/>
      <c r="O19" s="31"/>
    </row>
    <row r="20" spans="1:17" s="16" customFormat="1" ht="45" x14ac:dyDescent="0.25">
      <c r="A20" s="15">
        <v>1</v>
      </c>
      <c r="B20" s="25" t="s">
        <v>31</v>
      </c>
      <c r="C20" s="15" t="s">
        <v>32</v>
      </c>
      <c r="D20" s="9">
        <v>12</v>
      </c>
      <c r="E20" s="17">
        <v>10683.33</v>
      </c>
      <c r="F20" s="17">
        <v>12000</v>
      </c>
      <c r="G20" s="17">
        <v>13450</v>
      </c>
      <c r="H20" s="17"/>
      <c r="I20" s="17"/>
      <c r="J20" s="17">
        <f>ROUND(AVERAGE(E20:I20),2)</f>
        <v>12044.44</v>
      </c>
      <c r="K20" s="15">
        <f>COUNT(E20:I20)</f>
        <v>3</v>
      </c>
      <c r="L20" s="15">
        <f>STDEV(E20:I20)</f>
        <v>1383.8703442278593</v>
      </c>
      <c r="M20" s="15">
        <f>L20/J20*100</f>
        <v>11.489702669678783</v>
      </c>
      <c r="N20" s="15" t="str">
        <f>IF(M20&lt;33,"ОДНОРОДНЫЕ","НЕОДНОРОДНЫЕ")</f>
        <v>ОДНОРОДНЫЕ</v>
      </c>
      <c r="O20" s="17">
        <f>D20*J20</f>
        <v>144533.28</v>
      </c>
      <c r="Q20" s="21"/>
    </row>
    <row r="21" spans="1:17" s="23" customFormat="1" ht="45" x14ac:dyDescent="0.25">
      <c r="A21" s="22">
        <v>2</v>
      </c>
      <c r="B21" s="25" t="s">
        <v>33</v>
      </c>
      <c r="C21" s="22" t="s">
        <v>32</v>
      </c>
      <c r="D21" s="9">
        <v>12</v>
      </c>
      <c r="E21" s="24">
        <v>23393.83</v>
      </c>
      <c r="F21" s="24">
        <v>23758.33</v>
      </c>
      <c r="G21" s="24">
        <v>34719.17</v>
      </c>
      <c r="H21" s="24"/>
      <c r="I21" s="24"/>
      <c r="J21" s="24">
        <f t="shared" ref="J21" si="0">ROUND(AVERAGE(E21:I21),2)</f>
        <v>27290.44</v>
      </c>
      <c r="K21" s="22">
        <f>COUNT(E21:I21)</f>
        <v>3</v>
      </c>
      <c r="L21" s="22">
        <f>STDEV(E21:I21)</f>
        <v>6436.0469217162536</v>
      </c>
      <c r="M21" s="22">
        <f>L21/J21*100</f>
        <v>23.583522001536998</v>
      </c>
      <c r="N21" s="22" t="str">
        <f>IF(M21&lt;33,"ОДНОРОДНЫЕ","НЕОДНОРОДНЫЕ")</f>
        <v>ОДНОРОДНЫЕ</v>
      </c>
      <c r="O21" s="24">
        <f>D21*J21</f>
        <v>327485.27999999997</v>
      </c>
    </row>
    <row r="22" spans="1:17" s="5" customFormat="1" x14ac:dyDescent="0.25">
      <c r="A22" s="8"/>
      <c r="B22" s="8" t="s">
        <v>25</v>
      </c>
      <c r="C22" s="8"/>
      <c r="D22" s="9"/>
      <c r="E22" s="24">
        <f>SUMPRODUCT($D$20:$D$21,E20:E21)</f>
        <v>408925.92000000004</v>
      </c>
      <c r="F22" s="17">
        <f>SUMPRODUCT($D$20:$D$21,F20:F21)</f>
        <v>429099.96</v>
      </c>
      <c r="G22" s="17">
        <f>SUMPRODUCT($D$20:$D$21,G20:G21)</f>
        <v>578030.04</v>
      </c>
      <c r="H22" s="7"/>
      <c r="I22" s="7"/>
      <c r="J22" s="7"/>
      <c r="K22" s="8"/>
      <c r="L22" s="8"/>
      <c r="M22" s="8"/>
      <c r="N22" s="8"/>
      <c r="O22" s="7"/>
    </row>
    <row r="23" spans="1:17" s="5" customFormat="1" hidden="1" x14ac:dyDescent="0.25">
      <c r="A23" s="8">
        <v>3</v>
      </c>
      <c r="B23" s="8"/>
      <c r="C23" s="8"/>
      <c r="D23" s="10"/>
      <c r="E23" s="7"/>
      <c r="F23" s="7"/>
      <c r="G23" s="7"/>
      <c r="H23" s="7"/>
      <c r="I23" s="7"/>
      <c r="J23" s="7" t="e">
        <f t="shared" ref="J23:J24" si="1">AVERAGE(E23:I23)</f>
        <v>#DIV/0!</v>
      </c>
      <c r="K23" s="8">
        <f t="shared" ref="K23:K24" si="2">COUNT(E23:I23)</f>
        <v>0</v>
      </c>
      <c r="L23" s="8" t="e">
        <f t="shared" ref="L23:L24" si="3">STDEV(E23:I23)</f>
        <v>#DIV/0!</v>
      </c>
      <c r="M23" s="8" t="e">
        <f t="shared" ref="M23:M24" si="4">L23/J23*100</f>
        <v>#DIV/0!</v>
      </c>
      <c r="N23" s="8" t="e">
        <f t="shared" ref="N23:N24" si="5">IF(M23&lt;33,"ОДНОРОДНЫЕ","НЕОДНОРОДНЫЕ")</f>
        <v>#DIV/0!</v>
      </c>
      <c r="O23" s="7" t="e">
        <f t="shared" ref="O23:O24" si="6">D23*J23</f>
        <v>#DIV/0!</v>
      </c>
    </row>
    <row r="24" spans="1:17" s="5" customFormat="1" hidden="1" x14ac:dyDescent="0.25">
      <c r="A24" s="8">
        <v>4</v>
      </c>
      <c r="B24" s="11"/>
      <c r="C24" s="8"/>
      <c r="D24" s="12"/>
      <c r="E24" s="7"/>
      <c r="F24" s="7"/>
      <c r="G24" s="7"/>
      <c r="H24" s="7"/>
      <c r="I24" s="7"/>
      <c r="J24" s="7" t="e">
        <f t="shared" si="1"/>
        <v>#DIV/0!</v>
      </c>
      <c r="K24" s="8">
        <f t="shared" si="2"/>
        <v>0</v>
      </c>
      <c r="L24" s="8" t="e">
        <f t="shared" si="3"/>
        <v>#DIV/0!</v>
      </c>
      <c r="M24" s="8" t="e">
        <f t="shared" si="4"/>
        <v>#DIV/0!</v>
      </c>
      <c r="N24" s="8" t="e">
        <f t="shared" si="5"/>
        <v>#DIV/0!</v>
      </c>
      <c r="O24" s="7" t="e">
        <f t="shared" si="6"/>
        <v>#DIV/0!</v>
      </c>
    </row>
    <row r="25" spans="1:17" s="5" customFormat="1" ht="14.45" hidden="1" customHeight="1" x14ac:dyDescent="0.25">
      <c r="A25" s="8">
        <v>5</v>
      </c>
      <c r="B25" s="11"/>
      <c r="C25" s="8"/>
      <c r="D25" s="12"/>
      <c r="E25" s="7"/>
      <c r="F25" s="7"/>
      <c r="G25" s="7"/>
      <c r="H25" s="7"/>
      <c r="I25" s="7"/>
      <c r="J25" s="7" t="e">
        <f>AVERAGE(E25:I25)</f>
        <v>#DIV/0!</v>
      </c>
      <c r="K25" s="8">
        <f>COUNT(E25:I25)</f>
        <v>0</v>
      </c>
      <c r="L25" s="8" t="e">
        <f>STDEV(E25:I25)</f>
        <v>#DIV/0!</v>
      </c>
      <c r="M25" s="8" t="e">
        <f>L25/J25*100</f>
        <v>#DIV/0!</v>
      </c>
      <c r="N25" s="8" t="e">
        <f>IF(M25&lt;33,"ОДНОРОДНЫЕ","НЕОДНОРОДНЫЕ")</f>
        <v>#DIV/0!</v>
      </c>
      <c r="O25" s="7" t="e">
        <f>D25*J25</f>
        <v>#DIV/0!</v>
      </c>
    </row>
    <row r="27" spans="1:17" x14ac:dyDescent="0.25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7" x14ac:dyDescent="0.25">
      <c r="A28" s="30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Q28" s="26"/>
    </row>
    <row r="29" spans="1:17" s="19" customForma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7" x14ac:dyDescent="0.25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</sheetData>
  <mergeCells count="16">
    <mergeCell ref="A18:A19"/>
    <mergeCell ref="B18:B19"/>
    <mergeCell ref="C18:D18"/>
    <mergeCell ref="A30:O30"/>
    <mergeCell ref="L12:M12"/>
    <mergeCell ref="B14:N14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2:N25">
    <cfRule type="containsText" dxfId="17" priority="22" operator="containsText" text="НЕ">
      <formula>NOT(ISERROR(SEARCH("НЕ",N22)))</formula>
    </cfRule>
    <cfRule type="containsText" dxfId="16" priority="23" operator="containsText" text="ОДНОРОДНЫЕ">
      <formula>NOT(ISERROR(SEARCH("ОДНОРОДНЫЕ",N22)))</formula>
    </cfRule>
    <cfRule type="containsText" dxfId="15" priority="24" operator="containsText" text="НЕОДНОРОДНЫЕ">
      <formula>NOT(ISERROR(SEARCH("НЕОДНОРОДНЫЕ",N22)))</formula>
    </cfRule>
  </conditionalFormatting>
  <conditionalFormatting sqref="N22:N25">
    <cfRule type="containsText" dxfId="14" priority="19" operator="containsText" text="НЕОДНОРОДНЫЕ">
      <formula>NOT(ISERROR(SEARCH("НЕОДНОРОДНЫЕ",N22)))</formula>
    </cfRule>
    <cfRule type="containsText" dxfId="13" priority="20" operator="containsText" text="ОДНОРОДНЫЕ">
      <formula>NOT(ISERROR(SEARCH("ОДНОРОДНЫЕ",N22)))</formula>
    </cfRule>
    <cfRule type="containsText" dxfId="12" priority="21" operator="containsText" text="НЕОДНОРОДНЫЕ">
      <formula>NOT(ISERROR(SEARCH("НЕОДНОРОДНЫЕ",N22)))</formula>
    </cfRule>
  </conditionalFormatting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21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2024-10-28T08:00:11Z</dcterms:modified>
</cp:coreProperties>
</file>