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6" i="1" l="1"/>
  <c r="J22" i="1" l="1"/>
  <c r="I22" i="1"/>
  <c r="H22" i="1"/>
  <c r="M22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1" i="1"/>
  <c r="I21" i="1"/>
  <c r="H21" i="1"/>
  <c r="M21" i="1" s="1"/>
  <c r="K22" i="1" l="1"/>
  <c r="L22" i="1" s="1"/>
  <c r="K25" i="1"/>
  <c r="L25" i="1" s="1"/>
  <c r="K23" i="1"/>
  <c r="L23" i="1" s="1"/>
  <c r="K21" i="1"/>
  <c r="L21" i="1" s="1"/>
  <c r="K24" i="1"/>
  <c r="L24" i="1" s="1"/>
  <c r="H20" i="1"/>
  <c r="M20" i="1" l="1"/>
  <c r="I20" i="1"/>
  <c r="J20" i="1"/>
  <c r="G26" i="1"/>
  <c r="F26" i="1"/>
  <c r="M26" i="1" l="1"/>
  <c r="C17" i="1" s="1"/>
  <c r="K20" i="1"/>
  <c r="L20" i="1" s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<sst xmlns="http://schemas.openxmlformats.org/spreadsheetml/2006/main" count="48" uniqueCount="41">
  <si>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</si>
  <si>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</si>
  <si>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</si>
  <si>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</si>
  <si>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</si>
  <si>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</si>
  <si>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</si>
  <si>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</si>
  <si>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</si>
  <si>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</si>
  <si>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</si>
  <si>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</si>
  <si>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</si>
  <si>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</si>
  <si>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</si>
  <si>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</si>
  <si>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</si>
  <si>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</si>
  <si>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</si>
  <si>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</si>
  <si>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</si>
  <si>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</si>
  <si>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</si>
  <si>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</si>
  <si>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</si>
  <si>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</si>
  <si>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</si>
  <si>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</si>
  <si>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180-24</t>
  </si>
  <si>
    <t>на поставку реагентов для  количественного определения гликированного гемоглобина для анализатора GH900 Plus</t>
  </si>
  <si>
    <t xml:space="preserve">Буфер В элюирующий для количественного определения гликогемоглобина </t>
  </si>
  <si>
    <t xml:space="preserve">Буфер элюирующий L для количественного определения гликогемоглобина для анализатора </t>
  </si>
  <si>
    <t xml:space="preserve">Хроматографическая колонка (HPLC) для количественного определения гликированного гемоглобина для диагностики invitro </t>
  </si>
  <si>
    <t xml:space="preserve">Набор калибраторов для количественного определения гликированного гемоглобина для диагностики invitro </t>
  </si>
  <si>
    <t xml:space="preserve">Буфер А элюирующий для количественного определения гликогемоглобина </t>
  </si>
  <si>
    <t>Материал контрольный для контроля качества  количественного определения гликированного гемоглобина для диагностики invitro</t>
  </si>
  <si>
    <t>штука</t>
  </si>
  <si>
    <t>КП вх. № 2337 от 24.09.2024</t>
  </si>
  <si>
    <t>КП вх. № 2310 от 23.09.2024</t>
  </si>
  <si>
    <t>КП вх. № 2311 от 23.09.2024</t>
  </si>
  <si>
    <t>Начальная (максимальная) цена договора устанавливается в размере 2257548,35 руб. (два миллиона двести пятьдесят семь тысяч пятьсот сорок восемь рублей тридцать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</si>
</sst>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70" zoomScaleNormal="70" zoomScalePageLayoutView="70" workbookViewId="0">
      <selection activeCell="A31" sqref="A31:M31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6" t="s">
        <v>29</v>
      </c>
      <c r="F3" s="36"/>
      <c r="G3" s="36"/>
      <c r="H3" s="36"/>
      <c r="I3" s="36"/>
      <c r="J3" s="36"/>
      <c r="K3" s="36"/>
      <c r="L3" s="36"/>
      <c r="M3" s="36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0" t="s">
        <v>17</v>
      </c>
      <c r="K12" s="40"/>
      <c r="M12" s="1" t="s">
        <v>15</v>
      </c>
    </row>
    <row r="14" spans="2:13" x14ac:dyDescent="0.25"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7" ht="54.6" customHeight="1" x14ac:dyDescent="0.25">
      <c r="A17" s="44" t="s">
        <v>11</v>
      </c>
      <c r="B17" s="45"/>
      <c r="C17" s="46">
        <f>M26</f>
        <v>2257548.3499999996</v>
      </c>
      <c r="D17" s="47"/>
      <c r="E17" s="23" t="s">
        <v>37</v>
      </c>
      <c r="F17" s="23" t="s">
        <v>38</v>
      </c>
      <c r="G17" s="23" t="s">
        <v>39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50" t="s">
        <v>0</v>
      </c>
      <c r="B18" s="50" t="s">
        <v>1</v>
      </c>
      <c r="C18" s="50" t="s">
        <v>2</v>
      </c>
      <c r="D18" s="50"/>
      <c r="E18" s="22" t="s">
        <v>25</v>
      </c>
      <c r="F18" s="22" t="s">
        <v>26</v>
      </c>
      <c r="G18" s="22" t="s">
        <v>27</v>
      </c>
      <c r="H18" s="48" t="s">
        <v>12</v>
      </c>
      <c r="I18" s="50" t="s">
        <v>8</v>
      </c>
      <c r="J18" s="50" t="s">
        <v>9</v>
      </c>
      <c r="K18" s="50" t="s">
        <v>10</v>
      </c>
      <c r="L18" s="50" t="s">
        <v>6</v>
      </c>
      <c r="M18" s="43" t="s">
        <v>7</v>
      </c>
    </row>
    <row r="19" spans="1:17" x14ac:dyDescent="0.25">
      <c r="A19" s="51"/>
      <c r="B19" s="51"/>
      <c r="C19" s="13" t="s">
        <v>3</v>
      </c>
      <c r="D19" s="13" t="s">
        <v>4</v>
      </c>
      <c r="E19" s="16" t="s">
        <v>5</v>
      </c>
      <c r="F19" s="26" t="s">
        <v>5</v>
      </c>
      <c r="G19" s="15" t="s">
        <v>5</v>
      </c>
      <c r="H19" s="49"/>
      <c r="I19" s="50"/>
      <c r="J19" s="50"/>
      <c r="K19" s="50"/>
      <c r="L19" s="50"/>
      <c r="M19" s="43"/>
    </row>
    <row r="20" spans="1:17" s="18" customFormat="1" ht="30" x14ac:dyDescent="0.25">
      <c r="A20" s="4">
        <v>1</v>
      </c>
      <c r="B20" s="52" t="s">
        <v>34</v>
      </c>
      <c r="C20" s="35" t="s">
        <v>36</v>
      </c>
      <c r="D20" s="17">
        <v>55</v>
      </c>
      <c r="E20" s="30">
        <v>8800</v>
      </c>
      <c r="F20" s="25">
        <v>9500</v>
      </c>
      <c r="G20" s="19">
        <v>8950</v>
      </c>
      <c r="H20" s="19">
        <f>ROUND(AVERAGE(E20:G20),2)</f>
        <v>9083.33</v>
      </c>
      <c r="I20" s="21">
        <f t="shared" ref="I20" si="0" xml:space="preserve"> COUNT(E20:G20)</f>
        <v>3</v>
      </c>
      <c r="J20" s="21">
        <f t="shared" ref="J20" si="1">STDEV(E20:G20)</f>
        <v>368.55573979159965</v>
      </c>
      <c r="K20" s="21">
        <f t="shared" ref="K20" si="2">J20/H20*100</f>
        <v>4.0574958720160961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499583.15</v>
      </c>
      <c r="P20" s="24"/>
      <c r="Q20" s="24"/>
    </row>
    <row r="21" spans="1:17" s="28" customFormat="1" ht="30" x14ac:dyDescent="0.25">
      <c r="A21" s="4">
        <v>2</v>
      </c>
      <c r="B21" s="52" t="s">
        <v>30</v>
      </c>
      <c r="C21" s="35" t="s">
        <v>36</v>
      </c>
      <c r="D21" s="17">
        <v>28</v>
      </c>
      <c r="E21" s="30">
        <v>11252</v>
      </c>
      <c r="F21" s="29">
        <v>11200</v>
      </c>
      <c r="G21" s="29">
        <v>11280</v>
      </c>
      <c r="H21" s="29">
        <f t="shared" ref="H21:H25" si="5">ROUND(AVERAGE(E21:G21),2)</f>
        <v>11244</v>
      </c>
      <c r="I21" s="27">
        <f t="shared" ref="I21:I25" si="6" xml:space="preserve"> COUNT(E21:G21)</f>
        <v>3</v>
      </c>
      <c r="J21" s="27">
        <f t="shared" ref="J21:J25" si="7">STDEV(E21:G21)</f>
        <v>40.595566260368876</v>
      </c>
      <c r="K21" s="27">
        <f t="shared" ref="K21:K25" si="8">J21/H21*100</f>
        <v>0.36104203362121018</v>
      </c>
      <c r="L21" s="27" t="str">
        <f t="shared" ref="L21:L25" si="9">IF(K21&lt;33,"ОДНОРОДНЫЕ","НЕОДНОРОДНЫЕ")</f>
        <v>ОДНОРОДНЫЕ</v>
      </c>
      <c r="M21" s="29">
        <f t="shared" ref="M21:M25" si="10">D21*H21</f>
        <v>314832</v>
      </c>
      <c r="O21" s="34"/>
    </row>
    <row r="22" spans="1:17" s="28" customFormat="1" ht="45" x14ac:dyDescent="0.25">
      <c r="A22" s="4">
        <v>3</v>
      </c>
      <c r="B22" s="52" t="s">
        <v>31</v>
      </c>
      <c r="C22" s="35" t="s">
        <v>36</v>
      </c>
      <c r="D22" s="17">
        <v>50</v>
      </c>
      <c r="E22" s="30">
        <v>8000</v>
      </c>
      <c r="F22" s="29">
        <v>8700</v>
      </c>
      <c r="G22" s="29">
        <v>8720</v>
      </c>
      <c r="H22" s="29">
        <f t="shared" ref="H22" si="11">ROUND(AVERAGE(E22:G22),2)</f>
        <v>8473.33</v>
      </c>
      <c r="I22" s="27">
        <f t="shared" ref="I22" si="12" xml:space="preserve"> COUNT(E22:G22)</f>
        <v>3</v>
      </c>
      <c r="J22" s="27">
        <f t="shared" ref="J22" si="13">STDEV(E22:G22)</f>
        <v>410.04064839151414</v>
      </c>
      <c r="K22" s="27">
        <f t="shared" ref="K22" si="14">J22/H22*100</f>
        <v>4.8391913024928117</v>
      </c>
      <c r="L22" s="27" t="str">
        <f t="shared" ref="L22" si="15">IF(K22&lt;33,"ОДНОРОДНЫЕ","НЕОДНОРОДНЫЕ")</f>
        <v>ОДНОРОДНЫЕ</v>
      </c>
      <c r="M22" s="29">
        <f t="shared" ref="M22" si="16">D22*H22</f>
        <v>423666.5</v>
      </c>
      <c r="O22" s="34"/>
    </row>
    <row r="23" spans="1:17" s="28" customFormat="1" ht="45" x14ac:dyDescent="0.25">
      <c r="A23" s="4">
        <v>4</v>
      </c>
      <c r="B23" s="52" t="s">
        <v>32</v>
      </c>
      <c r="C23" s="35" t="s">
        <v>36</v>
      </c>
      <c r="D23" s="17">
        <v>6</v>
      </c>
      <c r="E23" s="30">
        <v>150000</v>
      </c>
      <c r="F23" s="29">
        <v>162000</v>
      </c>
      <c r="G23" s="29">
        <v>160000</v>
      </c>
      <c r="H23" s="29">
        <f t="shared" si="5"/>
        <v>157333.32999999999</v>
      </c>
      <c r="I23" s="27">
        <f t="shared" si="6"/>
        <v>3</v>
      </c>
      <c r="J23" s="27">
        <f t="shared" si="7"/>
        <v>6429.1005073286369</v>
      </c>
      <c r="K23" s="27">
        <f t="shared" si="8"/>
        <v>4.0862927819099983</v>
      </c>
      <c r="L23" s="27" t="str">
        <f t="shared" si="9"/>
        <v>ОДНОРОДНЫЕ</v>
      </c>
      <c r="M23" s="29">
        <f t="shared" si="10"/>
        <v>943999.98</v>
      </c>
      <c r="O23" s="34"/>
    </row>
    <row r="24" spans="1:17" s="28" customFormat="1" ht="45" x14ac:dyDescent="0.25">
      <c r="A24" s="4">
        <v>5</v>
      </c>
      <c r="B24" s="52" t="s">
        <v>33</v>
      </c>
      <c r="C24" s="35" t="s">
        <v>36</v>
      </c>
      <c r="D24" s="17">
        <v>8</v>
      </c>
      <c r="E24" s="30">
        <v>4500</v>
      </c>
      <c r="F24" s="29">
        <v>4850</v>
      </c>
      <c r="G24" s="29">
        <v>4800</v>
      </c>
      <c r="H24" s="29">
        <f t="shared" si="5"/>
        <v>4716.67</v>
      </c>
      <c r="I24" s="27">
        <f t="shared" si="6"/>
        <v>3</v>
      </c>
      <c r="J24" s="27">
        <f t="shared" si="7"/>
        <v>189.29694486000912</v>
      </c>
      <c r="K24" s="27">
        <f t="shared" si="8"/>
        <v>4.0133599522546444</v>
      </c>
      <c r="L24" s="27" t="str">
        <f t="shared" si="9"/>
        <v>ОДНОРОДНЫЕ</v>
      </c>
      <c r="M24" s="29">
        <f t="shared" si="10"/>
        <v>37733.360000000001</v>
      </c>
      <c r="O24" s="34"/>
    </row>
    <row r="25" spans="1:17" s="28" customFormat="1" ht="60" x14ac:dyDescent="0.25">
      <c r="A25" s="4">
        <v>6</v>
      </c>
      <c r="B25" s="52" t="s">
        <v>35</v>
      </c>
      <c r="C25" s="35" t="s">
        <v>36</v>
      </c>
      <c r="D25" s="17">
        <v>8</v>
      </c>
      <c r="E25" s="30">
        <v>4500</v>
      </c>
      <c r="F25" s="29">
        <v>4850</v>
      </c>
      <c r="G25" s="29">
        <v>4800</v>
      </c>
      <c r="H25" s="29">
        <f t="shared" si="5"/>
        <v>4716.67</v>
      </c>
      <c r="I25" s="27">
        <f t="shared" si="6"/>
        <v>3</v>
      </c>
      <c r="J25" s="27">
        <f t="shared" si="7"/>
        <v>189.29694486000912</v>
      </c>
      <c r="K25" s="27">
        <f t="shared" si="8"/>
        <v>4.0133599522546444</v>
      </c>
      <c r="L25" s="27" t="str">
        <f t="shared" si="9"/>
        <v>ОДНОРОДНЫЕ</v>
      </c>
      <c r="M25" s="29">
        <f t="shared" si="10"/>
        <v>37733.360000000001</v>
      </c>
      <c r="O25" s="34"/>
    </row>
    <row r="26" spans="1:17" x14ac:dyDescent="0.25">
      <c r="A26" s="4"/>
      <c r="B26" s="31"/>
      <c r="C26" s="32"/>
      <c r="D26" s="33"/>
      <c r="E26" s="25">
        <f>SUMPRODUCT($D$20:$D$25,E20:E25)</f>
        <v>2171056</v>
      </c>
      <c r="F26" s="25">
        <f>SUMPRODUCT($D$20:$D$25,F20:F25)</f>
        <v>2320700</v>
      </c>
      <c r="G26" s="20">
        <f>SUMPRODUCT($D$20:$D$25,G20:G25)</f>
        <v>2280890</v>
      </c>
      <c r="H26" s="15"/>
      <c r="I26" s="12"/>
      <c r="J26" s="12"/>
      <c r="K26" s="12"/>
      <c r="L26" s="12"/>
      <c r="M26" s="3">
        <f>SUM(M20:M25)</f>
        <v>2257548.3499999996</v>
      </c>
      <c r="O26" s="9"/>
    </row>
    <row r="27" spans="1:17" x14ac:dyDescent="0.25">
      <c r="O27" s="9"/>
    </row>
    <row r="28" spans="1:17" x14ac:dyDescent="0.25">
      <c r="A28" s="41" t="s">
        <v>20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7" x14ac:dyDescent="0.25">
      <c r="A29" s="42" t="s">
        <v>19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7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O30" s="9"/>
    </row>
    <row r="31" spans="1:17" s="6" customFormat="1" x14ac:dyDescent="0.25">
      <c r="A31" s="37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5"/>
      <c r="O31" s="5"/>
    </row>
    <row r="33" spans="10:12" x14ac:dyDescent="0.25">
      <c r="J33" s="9"/>
    </row>
    <row r="37" spans="10:12" x14ac:dyDescent="0.25">
      <c r="L37" s="9"/>
    </row>
  </sheetData>
  <mergeCells count="18">
    <mergeCell ref="B18:B19"/>
    <mergeCell ref="C18:D18"/>
    <mergeCell ref="E3:M3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 L26">
    <cfRule type="containsText" dxfId="23" priority="124" operator="containsText" text="НЕ">
      <formula>NOT(ISERROR(SEARCH("НЕ",L20)))</formula>
    </cfRule>
    <cfRule type="containsText" dxfId="22" priority="125" operator="containsText" text="ОДНОРОДНЫЕ">
      <formula>NOT(ISERROR(SEARCH("ОДНОРОДНЫЕ",L20)))</formula>
    </cfRule>
    <cfRule type="containsText" dxfId="21" priority="126" operator="containsText" text="НЕОДНОРОДНЫЕ">
      <formula>NOT(ISERROR(SEARCH("НЕОДНОРОДНЫЕ",L20)))</formula>
    </cfRule>
  </conditionalFormatting>
  <conditionalFormatting sqref="L20 L26">
    <cfRule type="containsText" dxfId="20" priority="121" operator="containsText" text="НЕОДНОРОДНЫЕ">
      <formula>NOT(ISERROR(SEARCH("НЕОДНОРОДНЫЕ",L20)))</formula>
    </cfRule>
    <cfRule type="containsText" dxfId="19" priority="122" operator="containsText" text="ОДНОРОДНЫЕ">
      <formula>NOT(ISERROR(SEARCH("ОДНОРОДНЫЕ",L20)))</formula>
    </cfRule>
    <cfRule type="containsText" dxfId="18" priority="123" operator="containsText" text="НЕОДНОРОДНЫЕ">
      <formula>NOT(ISERROR(SEARCH("НЕОДНОРОДНЫЕ",L20)))</formula>
    </cfRule>
  </conditionalFormatting>
  <conditionalFormatting sqref="L25">
    <cfRule type="containsText" dxfId="17" priority="16" operator="containsText" text="НЕ">
      <formula>NOT(ISERROR(SEARCH("НЕ",L25)))</formula>
    </cfRule>
    <cfRule type="containsText" dxfId="16" priority="17" operator="containsText" text="ОДНОРОДНЫЕ">
      <formula>NOT(ISERROR(SEARCH("ОДНОРОДНЫЕ",L25)))</formula>
    </cfRule>
    <cfRule type="containsText" dxfId="15" priority="18" operator="containsText" text="НЕОДНОРОДНЫЕ">
      <formula>NOT(ISERROR(SEARCH("НЕОДНОРОДНЫЕ",L25)))</formula>
    </cfRule>
  </conditionalFormatting>
  <conditionalFormatting sqref="L25">
    <cfRule type="containsText" dxfId="14" priority="13" operator="containsText" text="НЕОДНОРОДНЫЕ">
      <formula>NOT(ISERROR(SEARCH("НЕОДНОРОДНЫЕ",L25)))</formula>
    </cfRule>
    <cfRule type="containsText" dxfId="13" priority="14" operator="containsText" text="ОДНОРОДНЫЕ">
      <formula>NOT(ISERROR(SEARCH("ОДНОРОДНЫЕ",L25)))</formula>
    </cfRule>
    <cfRule type="containsText" dxfId="12" priority="15" operator="containsText" text="НЕОДНОРОДНЫЕ">
      <formula>NOT(ISERROR(SEARCH("НЕОДНОРОДНЫЕ",L25)))</formula>
    </cfRule>
  </conditionalFormatting>
  <conditionalFormatting sqref="L21 L23:L24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 L23:L24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2">
    <cfRule type="containsText" dxfId="5" priority="4" operator="containsText" text="НЕ">
      <formula>NOT(ISERROR(SEARCH("НЕ",L22)))</formula>
    </cfRule>
    <cfRule type="containsText" dxfId="4" priority="5" operator="containsText" text="ОДНОРОДНЫЕ">
      <formula>NOT(ISERROR(SEARCH("ОДНОРОДНЫЕ",L22)))</formula>
    </cfRule>
    <cfRule type="containsText" dxfId="3" priority="6" operator="containsText" text="НЕОДНОРОДНЫЕ">
      <formula>NOT(ISERROR(SEARCH("НЕОДНОРОДНЫЕ",L22)))</formula>
    </cfRule>
  </conditionalFormatting>
  <conditionalFormatting sqref="L22">
    <cfRule type="containsText" dxfId="2" priority="1" operator="containsText" text="НЕОДНОРОДНЫЕ">
      <formula>NOT(ISERROR(SEARCH("НЕОДНОРОДНЫЕ",L22)))</formula>
    </cfRule>
    <cfRule type="containsText" dxfId="1" priority="2" operator="containsText" text="ОДНОРОДНЫЕ">
      <formula>NOT(ISERROR(SEARCH("ОДНОРОДНЫЕ",L22)))</formula>
    </cfRule>
    <cfRule type="containsText" dxfId="0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2024-10-14T05:37:52Z</dcterms:modified>
</cp:coreProperties>
</file>