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9" i="1" l="1"/>
  <c r="J20" i="1"/>
  <c r="J18" i="1"/>
  <c r="I19" i="1" l="1"/>
  <c r="I20" i="1"/>
  <c r="I18" i="1"/>
  <c r="K19" i="1" l="1"/>
  <c r="K20" i="1"/>
  <c r="K18" i="1"/>
  <c r="L18" i="1" l="1"/>
  <c r="F21" i="1"/>
  <c r="G21" i="1"/>
  <c r="H21" i="1"/>
  <c r="E21" i="1"/>
  <c r="N20" i="1" l="1"/>
  <c r="N19" i="1"/>
  <c r="M18" i="1" l="1"/>
  <c r="L20" i="1"/>
  <c r="M20" i="1" s="1"/>
  <c r="N18" i="1"/>
  <c r="C15" i="1" s="1"/>
  <c r="L19" i="1"/>
  <c r="M19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<sst xmlns="http://schemas.openxmlformats.org/spreadsheetml/2006/main" count="45" uniqueCount="40">
  <si>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</si>
  <si>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</si>
  <si>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</si>
  <si>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</si>
  <si>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</si>
  <si>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</si>
  <si>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</si>
  <si>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</si>
  <si>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</si>
  <si>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</si>
  <si>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</si>
  <si>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</si>
  <si>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</si>
  <si>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</si>
  <si>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</si>
  <si>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</si>
  <si>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</si>
  <si>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</si>
  <si>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</si>
  <si>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л</t>
  </si>
  <si>
    <t>к Извещению о проведении закупки</t>
  </si>
  <si>
    <t>путем запроса котировок в электронной форме</t>
  </si>
  <si>
    <t>Приложение № 4</t>
  </si>
  <si>
    <t>на отпуск нефтепродуктов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</si>
  <si>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</si>
  <si>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Бензин автомобильный АИ-95</t>
  </si>
  <si>
    <t>Бензин автомобильный АИ-92</t>
  </si>
  <si>
    <t>Источник № 1</t>
  </si>
  <si>
    <t>Источник № 3</t>
  </si>
  <si>
    <t>Источник № 4</t>
  </si>
  <si>
    <t>Источник № 5</t>
  </si>
  <si>
    <t>Начальная (максимальная) цена договора</t>
  </si>
  <si>
    <t>Дизельное топливо (всесезонное)</t>
  </si>
  <si>
    <t>№ 178-24</t>
  </si>
  <si>
    <t>*</t>
  </si>
  <si>
    <t>КП вх 2500 от 11.10.2024</t>
  </si>
  <si>
    <t>КП вх 2484 от 10.10.2024  г.</t>
  </si>
  <si>
    <t>№ контракта в ЕИС 3381401877123000004</t>
  </si>
  <si>
    <t>https://zakupki.gov.ru/epz/contract/contractCard/common-info.html?reestrNumber=3381401877123000004</t>
  </si>
  <si>
    <t>Начальная (максимальная) цена договора устанавливается в размере 4373240 руб. (четыре миллиона триста семьдесят три тысячи двести сорок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</si>
</sst>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E3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upki.gov.ru/epz/contract/contractCard/common-info.html?reestrNumber=3381401877123000004" TargetMode="External"/><Relationship Id="rId1" Type="http://schemas.openxmlformats.org/officeDocument/2006/relationships/hyperlink" Target="https://kraisnef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5" zoomScaleNormal="85" zoomScalePageLayoutView="70" workbookViewId="0">
      <selection activeCell="J32" sqref="J32"/>
    </sheetView>
  </sheetViews>
  <sheetFormatPr defaultRowHeight="15" x14ac:dyDescent="0.25"/>
  <cols>
    <col min="1" max="1" width="9.140625" style="7"/>
    <col min="2" max="2" width="33.5703125" style="7" customWidth="1"/>
    <col min="3" max="4" width="9.140625" style="7"/>
    <col min="5" max="5" width="16.5703125" style="1" customWidth="1"/>
    <col min="6" max="6" width="21.85546875" style="1" customWidth="1"/>
    <col min="7" max="7" width="18" style="1" customWidth="1"/>
    <col min="8" max="8" width="15.5703125" style="1" hidden="1" customWidth="1"/>
    <col min="9" max="9" width="13.7109375" style="1" customWidth="1"/>
    <col min="10" max="10" width="9.42578125" style="7" customWidth="1"/>
    <col min="11" max="11" width="12.5703125" style="7" customWidth="1"/>
    <col min="12" max="12" width="14.7109375" style="7" customWidth="1"/>
    <col min="13" max="13" width="19.7109375" style="7" customWidth="1"/>
    <col min="14" max="14" width="18.85546875" style="1" customWidth="1"/>
    <col min="15" max="16384" width="9.140625" style="6"/>
  </cols>
  <sheetData>
    <row r="1" spans="1:14" x14ac:dyDescent="0.25">
      <c r="N1" s="5" t="s">
        <v>22</v>
      </c>
    </row>
    <row r="2" spans="1:14" x14ac:dyDescent="0.25">
      <c r="N2" s="5" t="s">
        <v>20</v>
      </c>
    </row>
    <row r="3" spans="1:14" x14ac:dyDescent="0.25">
      <c r="N3" s="5" t="s">
        <v>23</v>
      </c>
    </row>
    <row r="4" spans="1:14" x14ac:dyDescent="0.25">
      <c r="N4" s="5" t="s">
        <v>21</v>
      </c>
    </row>
    <row r="5" spans="1:14" x14ac:dyDescent="0.25">
      <c r="N5" s="25" t="s">
        <v>33</v>
      </c>
    </row>
    <row r="6" spans="1:14" x14ac:dyDescent="0.25">
      <c r="N6" s="3" t="s">
        <v>12</v>
      </c>
    </row>
    <row r="7" spans="1:14" x14ac:dyDescent="0.25">
      <c r="N7" s="4" t="s">
        <v>17</v>
      </c>
    </row>
    <row r="8" spans="1:14" x14ac:dyDescent="0.25">
      <c r="N8" s="4" t="s">
        <v>13</v>
      </c>
    </row>
    <row r="10" spans="1:14" ht="28.9" customHeight="1" x14ac:dyDescent="0.25">
      <c r="K10" s="33" t="s">
        <v>16</v>
      </c>
      <c r="L10" s="33"/>
      <c r="N10" s="1" t="s">
        <v>14</v>
      </c>
    </row>
    <row r="11" spans="1:14" ht="18.75" x14ac:dyDescent="0.25">
      <c r="N11" s="2"/>
    </row>
    <row r="12" spans="1:14" ht="18.75" x14ac:dyDescent="0.25">
      <c r="B12" s="33" t="s">
        <v>15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"/>
    </row>
    <row r="15" spans="1:14" s="7" customFormat="1" ht="30" x14ac:dyDescent="0.25">
      <c r="A15" s="29" t="s">
        <v>31</v>
      </c>
      <c r="B15" s="30"/>
      <c r="C15" s="31">
        <f>SUM(N18:N20)</f>
        <v>4373240</v>
      </c>
      <c r="D15" s="30"/>
      <c r="E15" s="24" t="s">
        <v>36</v>
      </c>
      <c r="F15" s="16" t="s">
        <v>37</v>
      </c>
      <c r="G15" s="27" t="s">
        <v>35</v>
      </c>
      <c r="H15" s="10"/>
      <c r="I15" s="10"/>
      <c r="J15" s="9"/>
      <c r="K15" s="9"/>
      <c r="L15" s="9"/>
      <c r="M15" s="9"/>
      <c r="N15" s="10"/>
    </row>
    <row r="16" spans="1:14" s="7" customFormat="1" ht="30" customHeight="1" x14ac:dyDescent="0.25">
      <c r="A16" s="37" t="s">
        <v>0</v>
      </c>
      <c r="B16" s="37" t="s">
        <v>1</v>
      </c>
      <c r="C16" s="37" t="s">
        <v>2</v>
      </c>
      <c r="D16" s="37"/>
      <c r="E16" s="10" t="s">
        <v>27</v>
      </c>
      <c r="F16" s="10" t="s">
        <v>28</v>
      </c>
      <c r="G16" s="10" t="s">
        <v>29</v>
      </c>
      <c r="H16" s="10" t="s">
        <v>30</v>
      </c>
      <c r="I16" s="35" t="s">
        <v>11</v>
      </c>
      <c r="J16" s="37" t="s">
        <v>8</v>
      </c>
      <c r="K16" s="37" t="s">
        <v>9</v>
      </c>
      <c r="L16" s="37" t="s">
        <v>10</v>
      </c>
      <c r="M16" s="37" t="s">
        <v>6</v>
      </c>
      <c r="N16" s="34" t="s">
        <v>7</v>
      </c>
    </row>
    <row r="17" spans="1:16" s="7" customFormat="1" x14ac:dyDescent="0.25">
      <c r="A17" s="37"/>
      <c r="B17" s="40"/>
      <c r="C17" s="11" t="s">
        <v>3</v>
      </c>
      <c r="D17" s="11" t="s">
        <v>4</v>
      </c>
      <c r="E17" s="10" t="s">
        <v>5</v>
      </c>
      <c r="F17" s="10" t="s">
        <v>5</v>
      </c>
      <c r="G17" s="10" t="s">
        <v>5</v>
      </c>
      <c r="H17" s="10" t="s">
        <v>5</v>
      </c>
      <c r="I17" s="36"/>
      <c r="J17" s="37"/>
      <c r="K17" s="37"/>
      <c r="L17" s="37"/>
      <c r="M17" s="37"/>
      <c r="N17" s="34"/>
    </row>
    <row r="18" spans="1:16" s="7" customFormat="1" x14ac:dyDescent="0.25">
      <c r="A18" s="12">
        <v>1</v>
      </c>
      <c r="B18" s="15" t="s">
        <v>25</v>
      </c>
      <c r="C18" s="14" t="s">
        <v>19</v>
      </c>
      <c r="D18" s="8">
        <v>32000</v>
      </c>
      <c r="E18" s="13">
        <v>59.4</v>
      </c>
      <c r="F18" s="10">
        <v>66.2</v>
      </c>
      <c r="G18" s="24">
        <v>62.7</v>
      </c>
      <c r="H18" s="10"/>
      <c r="I18" s="10">
        <f>ROUND(AVERAGE(E18:G18),2)</f>
        <v>62.77</v>
      </c>
      <c r="J18" s="9">
        <f>COUNT(E18:G18)</f>
        <v>3</v>
      </c>
      <c r="K18" s="9">
        <f>STDEV(E18:G18)</f>
        <v>3.4004901607464397</v>
      </c>
      <c r="L18" s="9">
        <f>K18/I18*100</f>
        <v>5.4173811705375812</v>
      </c>
      <c r="M18" s="9" t="str">
        <f t="shared" ref="M18:M20" si="0">IF(L18&lt;33,"ОДНОРОДНЫЕ","НЕОДНОРОДНЫЕ")</f>
        <v>ОДНОРОДНЫЕ</v>
      </c>
      <c r="N18" s="10">
        <f>D18*I18</f>
        <v>2008640</v>
      </c>
    </row>
    <row r="19" spans="1:16" s="7" customFormat="1" x14ac:dyDescent="0.25">
      <c r="A19" s="12">
        <v>2</v>
      </c>
      <c r="B19" s="15" t="s">
        <v>26</v>
      </c>
      <c r="C19" s="14" t="s">
        <v>19</v>
      </c>
      <c r="D19" s="8">
        <v>30000</v>
      </c>
      <c r="E19" s="13">
        <v>55.35</v>
      </c>
      <c r="F19" s="10">
        <v>60.95</v>
      </c>
      <c r="G19" s="24">
        <v>59.31</v>
      </c>
      <c r="H19" s="10"/>
      <c r="I19" s="26">
        <f t="shared" ref="I19:I20" si="1">ROUND(AVERAGE(E19:G19),2)</f>
        <v>58.54</v>
      </c>
      <c r="J19" s="28">
        <f t="shared" ref="J19:J20" si="2">COUNT(E19:G19)</f>
        <v>3</v>
      </c>
      <c r="K19" s="23">
        <f>STDEV(E19:G19)</f>
        <v>2.8789813013170713</v>
      </c>
      <c r="L19" s="9">
        <f t="shared" ref="L19:L20" si="3">K19/I19*100</f>
        <v>4.9179728413342527</v>
      </c>
      <c r="M19" s="9" t="str">
        <f t="shared" si="0"/>
        <v>ОДНОРОДНЫЕ</v>
      </c>
      <c r="N19" s="10">
        <f>D19*I19</f>
        <v>1756200</v>
      </c>
      <c r="P19" s="18"/>
    </row>
    <row r="20" spans="1:16" s="7" customFormat="1" x14ac:dyDescent="0.25">
      <c r="A20" s="12">
        <v>3</v>
      </c>
      <c r="B20" s="15" t="s">
        <v>32</v>
      </c>
      <c r="C20" s="14" t="s">
        <v>19</v>
      </c>
      <c r="D20" s="8">
        <v>8000</v>
      </c>
      <c r="E20" s="13">
        <v>74.7</v>
      </c>
      <c r="F20" s="10">
        <v>75.459999999999994</v>
      </c>
      <c r="G20" s="24">
        <v>78</v>
      </c>
      <c r="H20" s="10"/>
      <c r="I20" s="26">
        <f t="shared" si="1"/>
        <v>76.05</v>
      </c>
      <c r="J20" s="28">
        <f t="shared" si="2"/>
        <v>3</v>
      </c>
      <c r="K20" s="23">
        <f>STDEV(E20:G20)</f>
        <v>1.7281589433073952</v>
      </c>
      <c r="L20" s="17">
        <f t="shared" si="3"/>
        <v>2.2723983475442413</v>
      </c>
      <c r="M20" s="17" t="str">
        <f t="shared" si="0"/>
        <v>ОДНОРОДНЫЕ</v>
      </c>
      <c r="N20" s="22">
        <f>D20*I20</f>
        <v>608400</v>
      </c>
      <c r="P20" s="18"/>
    </row>
    <row r="21" spans="1:16" x14ac:dyDescent="0.25">
      <c r="E21" s="19">
        <f>SUMPRODUCT($D$18:$D$20,E18:E20)</f>
        <v>4158900</v>
      </c>
      <c r="F21" s="19">
        <f t="shared" ref="F21:H21" si="4">SUMPRODUCT($D$18:$D$20,F18:F20)</f>
        <v>4550580</v>
      </c>
      <c r="G21" s="19">
        <f t="shared" si="4"/>
        <v>4409700</v>
      </c>
      <c r="H21" s="19">
        <f t="shared" si="4"/>
        <v>0</v>
      </c>
      <c r="I21" s="20"/>
      <c r="J21" s="20"/>
      <c r="K21" s="20"/>
      <c r="L21" s="20"/>
      <c r="M21" s="20"/>
      <c r="N21" s="21"/>
    </row>
    <row r="22" spans="1:16" x14ac:dyDescent="0.25">
      <c r="A22" s="18"/>
      <c r="B22" s="18"/>
      <c r="C22" s="18"/>
      <c r="D22" s="18"/>
      <c r="J22" s="18"/>
      <c r="K22" s="18"/>
      <c r="L22" s="18"/>
      <c r="M22" s="18"/>
    </row>
    <row r="23" spans="1:16" x14ac:dyDescent="0.25">
      <c r="A23" s="32" t="s">
        <v>24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6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8" spans="1:16" x14ac:dyDescent="0.25">
      <c r="A28" s="7" t="s">
        <v>34</v>
      </c>
      <c r="B28" s="38" t="s">
        <v>38</v>
      </c>
      <c r="C28" s="38"/>
      <c r="D28" s="38"/>
      <c r="E28" s="38"/>
      <c r="F28" s="38"/>
      <c r="G28" s="38"/>
      <c r="H28" s="38"/>
      <c r="I28" s="38"/>
      <c r="J28" s="38"/>
    </row>
  </sheetData>
  <mergeCells count="18">
    <mergeCell ref="B28:J28"/>
    <mergeCell ref="A26:N26"/>
    <mergeCell ref="A24:N24"/>
    <mergeCell ref="A25:N25"/>
    <mergeCell ref="C16:D16"/>
    <mergeCell ref="A16:A17"/>
    <mergeCell ref="B16:B17"/>
    <mergeCell ref="A15:B15"/>
    <mergeCell ref="C15:D15"/>
    <mergeCell ref="A23:N23"/>
    <mergeCell ref="K10:L10"/>
    <mergeCell ref="B12:M12"/>
    <mergeCell ref="N16:N17"/>
    <mergeCell ref="I16:I17"/>
    <mergeCell ref="J16:J17"/>
    <mergeCell ref="K16:K17"/>
    <mergeCell ref="L16:L17"/>
    <mergeCell ref="M16:M17"/>
  </mergeCells>
  <conditionalFormatting sqref="M18:M20">
    <cfRule type="containsText" dxfId="5" priority="10" operator="containsText" text="НЕ">
      <formula>NOT(ISERROR(SEARCH("НЕ",M18)))</formula>
    </cfRule>
    <cfRule type="containsText" dxfId="4" priority="11" operator="containsText" text="ОДНОРОДНЫЕ">
      <formula>NOT(ISERROR(SEARCH("ОДНОРОДНЫЕ",M18)))</formula>
    </cfRule>
    <cfRule type="containsText" dxfId="3" priority="12" operator="containsText" text="НЕОДНОРОДНЫЕ">
      <formula>NOT(ISERROR(SEARCH("НЕОДНОРОДНЫЕ",M18)))</formula>
    </cfRule>
  </conditionalFormatting>
  <conditionalFormatting sqref="M18:M20">
    <cfRule type="containsText" dxfId="2" priority="7" operator="containsText" text="НЕОДНОРОДНЫЕ">
      <formula>NOT(ISERROR(SEARCH("НЕОДНОРОДНЫЕ",M18)))</formula>
    </cfRule>
    <cfRule type="containsText" dxfId="1" priority="8" operator="containsText" text="ОДНОРОДНЫЕ">
      <formula>NOT(ISERROR(SEARCH("ОДНОРОДНЫЕ",M18)))</formula>
    </cfRule>
    <cfRule type="containsText" dxfId="0" priority="9" operator="containsText" text="НЕОДНОРОДНЫЕ">
      <formula>NOT(ISERROR(SEARCH("НЕОДНОРОДНЫЕ",M18)))</formula>
    </cfRule>
  </conditionalFormatting>
  <hyperlinks>
    <hyperlink ref="G15" r:id="rId1" display="https://kraisneft.ru/"/>
    <hyperlink ref="B28" r:id="rId2"/>
  </hyperlinks>
  <pageMargins left="0.31496062992125984" right="0.19685039370078741" top="0.35433070866141736" bottom="0.35433070866141736" header="0.11811023622047245" footer="0.11811023622047245"/>
  <pageSetup paperSize="9" scale="6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2024-10-11T08:07:19Z</dcterms:modified>
</cp:coreProperties>
</file>