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4" i="1" l="1"/>
  <c r="J21" i="1"/>
  <c r="I21" i="1"/>
  <c r="H21" i="1"/>
  <c r="M21" i="1" s="1"/>
  <c r="K21" i="1" l="1"/>
  <c r="L21" i="1" s="1"/>
  <c r="G24" i="1"/>
  <c r="H22" i="1" l="1"/>
  <c r="H23" i="1"/>
  <c r="H20" i="1"/>
  <c r="F24" i="1" l="1"/>
  <c r="J23" i="1" l="1"/>
  <c r="I23" i="1"/>
  <c r="M23" i="1"/>
  <c r="J22" i="1"/>
  <c r="I22" i="1"/>
  <c r="M22" i="1"/>
  <c r="J20" i="1"/>
  <c r="I20" i="1"/>
  <c r="M20" i="1"/>
  <c r="K22" i="1" l="1"/>
  <c r="L22" i="1" s="1"/>
  <c r="K23" i="1"/>
  <c r="L23" i="1" s="1"/>
  <c r="K20" i="1"/>
  <c r="L20" i="1" s="1"/>
  <c r="M24" i="1" l="1"/>
  <c r="C17" i="1" s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<sst xmlns="http://schemas.openxmlformats.org/spreadsheetml/2006/main" count="44" uniqueCount="39">
  <si>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</si>
  <si>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</si>
  <si>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</si>
  <si>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</si>
  <si>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</si>
  <si>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</si>
  <si>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</si>
  <si>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</si>
  <si>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</si>
  <si>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</si>
  <si>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</si>
  <si>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</si>
  <si>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</si>
  <si>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</si>
  <si>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</si>
  <si>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</si>
  <si>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</si>
  <si>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</si>
  <si>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</si>
  <si>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</si>
  <si>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</si>
  <si>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</si>
  <si>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</si>
  <si>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</si>
  <si>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</si>
  <si>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</si>
  <si>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</si>
  <si>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</si>
  <si>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№ 176-24</t>
  </si>
  <si>
    <t xml:space="preserve">на поставку одноразовых нестерильных медицинских перчаток </t>
  </si>
  <si>
    <t>Перчатки смотровые одноразовые нестерильные латексные, неопудренные, текстурированные, манжета с валиком, без адгезивной полосы, стандартные, манжета стандартная, хлоринация однократная, цвет: натуральный</t>
  </si>
  <si>
    <t>Перчатки смотровые одноразовые нестерильные латексные, неопудренные, текстурированные, манжета с валиком, без адгезивной полосы, стандартные, манжета стандартная, внутреннее полимерное покрытие, цвет: зеленый</t>
  </si>
  <si>
    <t>Перчатки смотровые одноразовые нестерильные нитриловые неопудренные, текстурированные, манжета с валиком, без адгезивной полосы, стандартные, манжета стандартная, хлоринация однократная, цвет: фиолетовый</t>
  </si>
  <si>
    <t>Перчатки смотровые одноразовые нестерильные нитриловые неопудренные, текстурированные, манжета с валиком, без адгезивной полосы, стандартные, манжета стандартная, однократная хлоринация, цвет: голубой</t>
  </si>
  <si>
    <t>пара</t>
  </si>
  <si>
    <t>Начальная (максимальная) цена договора устанавливается в размере  1 323 260 руб. (один миллион триста двадцать три тысячи двести шестьдесят рублей 00 копеек)</t>
  </si>
  <si>
    <t>КП вх. № 2377 от 27.09.2024</t>
  </si>
  <si>
    <t>КП вх. № 2378 от 27.09.2024</t>
  </si>
  <si>
    <t>КП вх. № 2379 от 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</si>
</sst>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zoomScale="85" zoomScaleNormal="85" zoomScalePageLayoutView="70" workbookViewId="0">
      <selection activeCell="I32" sqref="I32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5703125" style="14" customWidth="1"/>
    <col min="4" max="4" width="7.710937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7109375" style="14" bestFit="1" customWidth="1"/>
    <col min="15" max="15" width="11.2851562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40" t="s">
        <v>29</v>
      </c>
      <c r="F3" s="40"/>
      <c r="G3" s="40"/>
      <c r="H3" s="40"/>
      <c r="I3" s="40"/>
      <c r="J3" s="40"/>
      <c r="K3" s="40"/>
      <c r="L3" s="40"/>
      <c r="M3" s="40"/>
    </row>
    <row r="4" spans="2:13" x14ac:dyDescent="0.25">
      <c r="G4" s="7"/>
      <c r="H4" s="7"/>
      <c r="I4" s="5"/>
      <c r="J4" s="5"/>
      <c r="K4" s="5"/>
      <c r="L4" s="5"/>
      <c r="M4" s="11" t="s">
        <v>23</v>
      </c>
    </row>
    <row r="5" spans="2:13" x14ac:dyDescent="0.25">
      <c r="G5" s="7"/>
      <c r="H5" s="7"/>
      <c r="I5" s="5"/>
      <c r="J5" s="5"/>
      <c r="K5" s="5"/>
      <c r="L5" s="5"/>
      <c r="M5" s="11" t="s">
        <v>22</v>
      </c>
    </row>
    <row r="6" spans="2:13" ht="14.45" customHeight="1" x14ac:dyDescent="0.25">
      <c r="G6" s="7"/>
      <c r="H6" s="7"/>
      <c r="I6" s="5"/>
      <c r="J6" s="5"/>
      <c r="K6" s="5"/>
      <c r="L6" s="5"/>
      <c r="M6" s="11" t="s">
        <v>28</v>
      </c>
    </row>
    <row r="7" spans="2:13" x14ac:dyDescent="0.25">
      <c r="G7" s="7"/>
      <c r="H7" s="7"/>
      <c r="I7" s="5"/>
      <c r="J7" s="5"/>
      <c r="K7" s="5"/>
      <c r="L7" s="5"/>
      <c r="M7" s="7"/>
    </row>
    <row r="8" spans="2:13" x14ac:dyDescent="0.25">
      <c r="G8" s="7"/>
      <c r="H8" s="7"/>
      <c r="I8" s="5"/>
      <c r="J8" s="5"/>
      <c r="K8" s="5"/>
      <c r="L8" s="5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C12" s="9"/>
      <c r="J12" s="44" t="s">
        <v>16</v>
      </c>
      <c r="K12" s="44"/>
      <c r="M12" s="1" t="s">
        <v>14</v>
      </c>
    </row>
    <row r="14" spans="2:13" x14ac:dyDescent="0.25">
      <c r="B14" s="44" t="s">
        <v>15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2:13" hidden="1" x14ac:dyDescent="0.25"/>
    <row r="17" spans="1:17" ht="54.6" customHeight="1" x14ac:dyDescent="0.25">
      <c r="A17" s="48" t="s">
        <v>27</v>
      </c>
      <c r="B17" s="49"/>
      <c r="C17" s="50">
        <f>M24</f>
        <v>1323260</v>
      </c>
      <c r="D17" s="51"/>
      <c r="E17" s="32" t="s">
        <v>37</v>
      </c>
      <c r="F17" s="32" t="s">
        <v>36</v>
      </c>
      <c r="G17" s="32" t="s">
        <v>38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38" t="s">
        <v>0</v>
      </c>
      <c r="B18" s="38" t="s">
        <v>1</v>
      </c>
      <c r="C18" s="38" t="s">
        <v>2</v>
      </c>
      <c r="D18" s="38"/>
      <c r="E18" s="15" t="s">
        <v>24</v>
      </c>
      <c r="F18" s="15" t="s">
        <v>25</v>
      </c>
      <c r="G18" s="15" t="s">
        <v>26</v>
      </c>
      <c r="H18" s="52" t="s">
        <v>11</v>
      </c>
      <c r="I18" s="38" t="s">
        <v>8</v>
      </c>
      <c r="J18" s="38" t="s">
        <v>9</v>
      </c>
      <c r="K18" s="38" t="s">
        <v>10</v>
      </c>
      <c r="L18" s="38" t="s">
        <v>6</v>
      </c>
      <c r="M18" s="47" t="s">
        <v>7</v>
      </c>
    </row>
    <row r="19" spans="1:17" x14ac:dyDescent="0.25">
      <c r="A19" s="39"/>
      <c r="B19" s="39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53"/>
      <c r="I19" s="38"/>
      <c r="J19" s="38"/>
      <c r="K19" s="38"/>
      <c r="L19" s="38"/>
      <c r="M19" s="47"/>
    </row>
    <row r="20" spans="1:17" s="25" customFormat="1" ht="90" x14ac:dyDescent="0.25">
      <c r="A20" s="4">
        <v>1</v>
      </c>
      <c r="B20" s="36" t="s">
        <v>30</v>
      </c>
      <c r="C20" s="33" t="s">
        <v>34</v>
      </c>
      <c r="D20" s="37">
        <v>60000</v>
      </c>
      <c r="E20" s="20">
        <v>10.1</v>
      </c>
      <c r="F20" s="21">
        <v>9.4600000000000009</v>
      </c>
      <c r="G20" s="26">
        <v>10</v>
      </c>
      <c r="H20" s="30">
        <f>ROUND(AVERAGE(E20:G20),2)</f>
        <v>9.85</v>
      </c>
      <c r="I20" s="27">
        <f t="shared" ref="I20:I23" si="0" xml:space="preserve"> COUNT(E20:G20)</f>
        <v>3</v>
      </c>
      <c r="J20" s="27">
        <f t="shared" ref="J20:J23" si="1">STDEV(E20:G20)</f>
        <v>0.34428670223134222</v>
      </c>
      <c r="K20" s="27">
        <f t="shared" ref="K20:K23" si="2">J20/H20*100</f>
        <v>3.4952964693537285</v>
      </c>
      <c r="L20" s="27" t="str">
        <f t="shared" ref="L20:L23" si="3">IF(K20&lt;33,"ОДНОРОДНЫЕ","НЕОДНОРОДНЫЕ")</f>
        <v>ОДНОРОДНЫЕ</v>
      </c>
      <c r="M20" s="26">
        <f t="shared" ref="M20:M23" si="4">D20*H20</f>
        <v>591000</v>
      </c>
      <c r="O20" s="23"/>
      <c r="P20" s="24"/>
      <c r="Q20" s="23"/>
    </row>
    <row r="21" spans="1:17" s="34" customFormat="1" ht="90" x14ac:dyDescent="0.25">
      <c r="A21" s="4">
        <v>2</v>
      </c>
      <c r="B21" s="36" t="s">
        <v>31</v>
      </c>
      <c r="C21" s="33" t="s">
        <v>34</v>
      </c>
      <c r="D21" s="37">
        <v>11000</v>
      </c>
      <c r="E21" s="20">
        <v>19.100000000000001</v>
      </c>
      <c r="F21" s="21">
        <v>19.03</v>
      </c>
      <c r="G21" s="35">
        <v>19.100000000000001</v>
      </c>
      <c r="H21" s="35">
        <f t="shared" ref="H21" si="5">ROUND(AVERAGE(E21:G21),2)</f>
        <v>19.079999999999998</v>
      </c>
      <c r="I21" s="33">
        <f t="shared" ref="I21" si="6" xml:space="preserve"> COUNT(E21:G21)</f>
        <v>3</v>
      </c>
      <c r="J21" s="33">
        <f t="shared" ref="J21" si="7">STDEV(E21:G21)</f>
        <v>4.0414518843273968E-2</v>
      </c>
      <c r="K21" s="33">
        <f t="shared" ref="K21" si="8">J21/H21*100</f>
        <v>0.21181613649514661</v>
      </c>
      <c r="L21" s="33" t="str">
        <f t="shared" ref="L21" si="9">IF(K21&lt;33,"ОДНОРОДНЫЕ","НЕОДНОРОДНЫЕ")</f>
        <v>ОДНОРОДНЫЕ</v>
      </c>
      <c r="M21" s="35">
        <f t="shared" ref="M21" si="10">D21*H21</f>
        <v>209879.99999999997</v>
      </c>
      <c r="O21" s="23"/>
      <c r="P21" s="24"/>
      <c r="Q21" s="23"/>
    </row>
    <row r="22" spans="1:17" s="25" customFormat="1" ht="90" x14ac:dyDescent="0.25">
      <c r="A22" s="4">
        <v>3</v>
      </c>
      <c r="B22" s="36" t="s">
        <v>32</v>
      </c>
      <c r="C22" s="33" t="s">
        <v>34</v>
      </c>
      <c r="D22" s="54">
        <v>50000</v>
      </c>
      <c r="E22" s="20">
        <v>7</v>
      </c>
      <c r="F22" s="21">
        <v>6.82</v>
      </c>
      <c r="G22" s="26">
        <v>6.9</v>
      </c>
      <c r="H22" s="30">
        <f t="shared" ref="H22:H23" si="11">ROUND(AVERAGE(E22:G22),2)</f>
        <v>6.91</v>
      </c>
      <c r="I22" s="27">
        <f t="shared" si="0"/>
        <v>3</v>
      </c>
      <c r="J22" s="27">
        <f t="shared" si="1"/>
        <v>9.0184995056457731E-2</v>
      </c>
      <c r="K22" s="27">
        <f t="shared" si="2"/>
        <v>1.3051374103684188</v>
      </c>
      <c r="L22" s="27" t="str">
        <f t="shared" si="3"/>
        <v>ОДНОРОДНЫЕ</v>
      </c>
      <c r="M22" s="26">
        <f t="shared" si="4"/>
        <v>345500</v>
      </c>
      <c r="O22" s="23"/>
      <c r="P22" s="24"/>
      <c r="Q22" s="23"/>
    </row>
    <row r="23" spans="1:17" s="25" customFormat="1" ht="90" x14ac:dyDescent="0.25">
      <c r="A23" s="4">
        <v>4</v>
      </c>
      <c r="B23" s="36" t="s">
        <v>33</v>
      </c>
      <c r="C23" s="55" t="s">
        <v>34</v>
      </c>
      <c r="D23" s="56">
        <v>11000</v>
      </c>
      <c r="E23" s="20">
        <v>16.100000000000001</v>
      </c>
      <c r="F23" s="21">
        <v>15.95</v>
      </c>
      <c r="G23" s="26">
        <v>16.2</v>
      </c>
      <c r="H23" s="30">
        <f t="shared" si="11"/>
        <v>16.079999999999998</v>
      </c>
      <c r="I23" s="27">
        <f t="shared" si="0"/>
        <v>3</v>
      </c>
      <c r="J23" s="27">
        <f t="shared" si="1"/>
        <v>0.1258305739211793</v>
      </c>
      <c r="K23" s="27">
        <f t="shared" si="2"/>
        <v>0.78252844478345351</v>
      </c>
      <c r="L23" s="27" t="str">
        <f t="shared" si="3"/>
        <v>ОДНОРОДНЫЕ</v>
      </c>
      <c r="M23" s="26">
        <f t="shared" si="4"/>
        <v>176879.99999999997</v>
      </c>
      <c r="O23" s="31"/>
      <c r="P23" s="24"/>
      <c r="Q23" s="23"/>
    </row>
    <row r="24" spans="1:17" ht="15.75" x14ac:dyDescent="0.25">
      <c r="A24" s="4"/>
      <c r="B24" s="6"/>
      <c r="C24" s="17"/>
      <c r="D24" s="18"/>
      <c r="E24" s="19">
        <f>SUMPRODUCT($D$20:$D$23,E20:E23)</f>
        <v>1343200</v>
      </c>
      <c r="F24" s="22">
        <f>SUMPRODUCT($D$20:$D$23,F20:F23)</f>
        <v>1293380</v>
      </c>
      <c r="G24" s="22">
        <f>SUMPRODUCT($D$20:$D$23,G20:G23)</f>
        <v>1333300</v>
      </c>
      <c r="H24" s="15"/>
      <c r="I24" s="12"/>
      <c r="J24" s="12"/>
      <c r="K24" s="12"/>
      <c r="L24" s="12"/>
      <c r="M24" s="3">
        <f>SUM(M20:M23)</f>
        <v>1323260</v>
      </c>
      <c r="O24" s="9"/>
    </row>
    <row r="26" spans="1:17" x14ac:dyDescent="0.25">
      <c r="A26" s="45" t="s">
        <v>19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7" x14ac:dyDescent="0.25">
      <c r="A27" s="46" t="s">
        <v>18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7" ht="15" customHeight="1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17" s="29" customFormat="1" x14ac:dyDescent="0.25">
      <c r="A29" s="41" t="s">
        <v>35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28"/>
      <c r="O29" s="28"/>
    </row>
    <row r="31" spans="1:17" x14ac:dyDescent="0.25">
      <c r="J31" s="9"/>
    </row>
    <row r="32" spans="1:17" x14ac:dyDescent="0.25">
      <c r="K32" s="9"/>
    </row>
    <row r="35" spans="12:12" x14ac:dyDescent="0.25">
      <c r="L35" s="9"/>
    </row>
  </sheetData>
  <mergeCells count="18">
    <mergeCell ref="K18:K19"/>
    <mergeCell ref="L18:L19"/>
    <mergeCell ref="A18:A19"/>
    <mergeCell ref="B18:B19"/>
    <mergeCell ref="C18:D18"/>
    <mergeCell ref="E3:M3"/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</mergeCells>
  <conditionalFormatting sqref="L24">
    <cfRule type="containsText" dxfId="23" priority="82" operator="containsText" text="НЕ">
      <formula>NOT(ISERROR(SEARCH("НЕ",L24)))</formula>
    </cfRule>
    <cfRule type="containsText" dxfId="22" priority="83" operator="containsText" text="ОДНОРОДНЫЕ">
      <formula>NOT(ISERROR(SEARCH("ОДНОРОДНЫЕ",L24)))</formula>
    </cfRule>
    <cfRule type="containsText" dxfId="21" priority="84" operator="containsText" text="НЕОДНОРОДНЫЕ">
      <formula>NOT(ISERROR(SEARCH("НЕОДНОРОДНЫЕ",L24)))</formula>
    </cfRule>
  </conditionalFormatting>
  <conditionalFormatting sqref="L24">
    <cfRule type="containsText" dxfId="20" priority="79" operator="containsText" text="НЕОДНОРОДНЫЕ">
      <formula>NOT(ISERROR(SEARCH("НЕОДНОРОДНЫЕ",L24)))</formula>
    </cfRule>
    <cfRule type="containsText" dxfId="19" priority="80" operator="containsText" text="ОДНОРОДНЫЕ">
      <formula>NOT(ISERROR(SEARCH("ОДНОРОДНЫЕ",L24)))</formula>
    </cfRule>
    <cfRule type="containsText" dxfId="18" priority="81" operator="containsText" text="НЕОДНОРОДНЫЕ">
      <formula>NOT(ISERROR(SEARCH("НЕОДНОРОДНЫЕ",L24)))</formula>
    </cfRule>
  </conditionalFormatting>
  <conditionalFormatting sqref="L20 L22:L23">
    <cfRule type="containsText" dxfId="17" priority="16" operator="containsText" text="НЕ">
      <formula>NOT(ISERROR(SEARCH("НЕ",L20)))</formula>
    </cfRule>
    <cfRule type="containsText" dxfId="16" priority="17" operator="containsText" text="ОДНОРОДНЫЕ">
      <formula>NOT(ISERROR(SEARCH("ОДНОРОДНЫЕ",L20)))</formula>
    </cfRule>
    <cfRule type="containsText" dxfId="15" priority="18" operator="containsText" text="НЕОДНОРОДНЫЕ">
      <formula>NOT(ISERROR(SEARCH("НЕОДНОРОДНЫЕ",L20)))</formula>
    </cfRule>
  </conditionalFormatting>
  <conditionalFormatting sqref="L20 L22:L23">
    <cfRule type="containsText" dxfId="14" priority="13" operator="containsText" text="НЕОДНОРОДНЫЕ">
      <formula>NOT(ISERROR(SEARCH("НЕОДНОРОДНЫЕ",L20)))</formula>
    </cfRule>
    <cfRule type="containsText" dxfId="13" priority="14" operator="containsText" text="ОДНОРОДНЫЕ">
      <formula>NOT(ISERROR(SEARCH("ОДНОРОДНЫЕ",L20)))</formula>
    </cfRule>
    <cfRule type="containsText" dxfId="12" priority="15" operator="containsText" text="НЕОДНОРОДНЫЕ">
      <formula>NOT(ISERROR(SEARCH("НЕОДНОРОДНЫЕ",L20)))</formula>
    </cfRule>
  </conditionalFormatting>
  <conditionalFormatting sqref="L21">
    <cfRule type="containsText" dxfId="11" priority="4" operator="containsText" text="НЕ">
      <formula>NOT(ISERROR(SEARCH("НЕ",L21)))</formula>
    </cfRule>
    <cfRule type="containsText" dxfId="10" priority="5" operator="containsText" text="ОДНОРОДНЫЕ">
      <formula>NOT(ISERROR(SEARCH("ОДНОРОДНЫЕ",L21)))</formula>
    </cfRule>
    <cfRule type="containsText" dxfId="9" priority="6" operator="containsText" text="НЕОДНОРОДНЫЕ">
      <formula>NOT(ISERROR(SEARCH("НЕОДНОРОДНЫЕ",L21)))</formula>
    </cfRule>
  </conditionalFormatting>
  <conditionalFormatting sqref="L21">
    <cfRule type="containsText" dxfId="5" priority="1" operator="containsText" text="НЕОДНОРОДНЫЕ">
      <formula>NOT(ISERROR(SEARCH("НЕОДНОРОДНЫЕ",L21)))</formula>
    </cfRule>
    <cfRule type="containsText" dxfId="4" priority="2" operator="containsText" text="ОДНОРОДНЫЕ">
      <formula>NOT(ISERROR(SEARCH("ОДНОРОДНЫЕ",L21)))</formula>
    </cfRule>
    <cfRule type="containsText" dxfId="3" priority="3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2024-09-27T02:50:44Z</dcterms:modified>
</cp:coreProperties>
</file>