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M20" i="1" l="1"/>
  <c r="I20" i="1"/>
  <c r="J20" i="1"/>
  <c r="G21" i="1"/>
  <c r="F21" i="1"/>
  <c r="E21" i="1"/>
  <c r="M21" i="1" l="1"/>
  <c r="C17" i="1" s="1"/>
  <c r="K20" i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<sst xmlns="http://schemas.openxmlformats.org/spreadsheetml/2006/main" count="38" uniqueCount="36">
  <si>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</si>
  <si>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</si>
  <si>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</si>
  <si>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</si>
  <si>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</si>
  <si>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</si>
  <si>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</si>
  <si>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</si>
  <si>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</si>
  <si>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</si>
  <si>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</si>
  <si>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</si>
  <si>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</si>
  <si>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</si>
  <si>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</si>
  <si>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</si>
  <si>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</si>
  <si>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</si>
  <si>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</si>
  <si>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</si>
  <si>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</si>
  <si>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</si>
  <si>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</si>
  <si>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</si>
  <si>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</si>
  <si>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</si>
  <si>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</si>
  <si>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</si>
  <si>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</t>
  </si>
  <si>
    <t>№ 172-24</t>
  </si>
  <si>
    <t xml:space="preserve">на поставку тест полосок для мочевого анализатора UriLit </t>
  </si>
  <si>
    <t>Тест-полоски для полуавтоматического мочевого анализатора UriLit</t>
  </si>
  <si>
    <t>КП вх. № 2288 от 20.09.2024</t>
  </si>
  <si>
    <t>КП вх. № 2289 от 20.09.2024</t>
  </si>
  <si>
    <t>КП вх. № 2230 от 20.09.2024</t>
  </si>
  <si>
    <t>Начальная (максимальная) цена договора устанавливается в размере 946665 руб. (девятьсот сорок шесть тысяч шестьсот шестьдесят пять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</si>
</sst>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85" zoomScaleNormal="85" zoomScalePageLayoutView="70" workbookViewId="0">
      <selection activeCell="H28" sqref="H28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5" t="s">
        <v>30</v>
      </c>
      <c r="F3" s="35"/>
      <c r="G3" s="35"/>
      <c r="H3" s="35"/>
      <c r="I3" s="35"/>
      <c r="J3" s="35"/>
      <c r="K3" s="35"/>
      <c r="L3" s="35"/>
      <c r="M3" s="35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29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9" t="s">
        <v>17</v>
      </c>
      <c r="K12" s="39"/>
      <c r="M12" s="1" t="s">
        <v>15</v>
      </c>
    </row>
    <row r="14" spans="2:13" x14ac:dyDescent="0.25"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3" hidden="1" x14ac:dyDescent="0.25"/>
    <row r="17" spans="1:17" ht="54.6" customHeight="1" x14ac:dyDescent="0.25">
      <c r="A17" s="43" t="s">
        <v>11</v>
      </c>
      <c r="B17" s="44"/>
      <c r="C17" s="45">
        <f>M21</f>
        <v>946665</v>
      </c>
      <c r="D17" s="46"/>
      <c r="E17" s="23" t="s">
        <v>32</v>
      </c>
      <c r="F17" s="23" t="s">
        <v>33</v>
      </c>
      <c r="G17" s="23" t="s">
        <v>34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3" t="s">
        <v>0</v>
      </c>
      <c r="B18" s="33" t="s">
        <v>1</v>
      </c>
      <c r="C18" s="33" t="s">
        <v>2</v>
      </c>
      <c r="D18" s="33"/>
      <c r="E18" s="22" t="s">
        <v>25</v>
      </c>
      <c r="F18" s="22" t="s">
        <v>26</v>
      </c>
      <c r="G18" s="22" t="s">
        <v>27</v>
      </c>
      <c r="H18" s="47" t="s">
        <v>12</v>
      </c>
      <c r="I18" s="33" t="s">
        <v>8</v>
      </c>
      <c r="J18" s="33" t="s">
        <v>9</v>
      </c>
      <c r="K18" s="33" t="s">
        <v>10</v>
      </c>
      <c r="L18" s="33" t="s">
        <v>6</v>
      </c>
      <c r="M18" s="42" t="s">
        <v>7</v>
      </c>
    </row>
    <row r="19" spans="1:17" x14ac:dyDescent="0.25">
      <c r="A19" s="34"/>
      <c r="B19" s="34"/>
      <c r="C19" s="13" t="s">
        <v>3</v>
      </c>
      <c r="D19" s="13" t="s">
        <v>4</v>
      </c>
      <c r="E19" s="16" t="s">
        <v>5</v>
      </c>
      <c r="F19" s="26" t="s">
        <v>5</v>
      </c>
      <c r="G19" s="15" t="s">
        <v>5</v>
      </c>
      <c r="H19" s="48"/>
      <c r="I19" s="33"/>
      <c r="J19" s="33"/>
      <c r="K19" s="33"/>
      <c r="L19" s="33"/>
      <c r="M19" s="42"/>
    </row>
    <row r="20" spans="1:17" s="18" customFormat="1" ht="30" x14ac:dyDescent="0.25">
      <c r="A20" s="4">
        <v>1</v>
      </c>
      <c r="B20" s="29" t="s">
        <v>31</v>
      </c>
      <c r="C20" s="27" t="s">
        <v>28</v>
      </c>
      <c r="D20" s="17">
        <v>500</v>
      </c>
      <c r="E20" s="30">
        <v>1900</v>
      </c>
      <c r="F20" s="25">
        <v>1800</v>
      </c>
      <c r="G20" s="19">
        <v>1980</v>
      </c>
      <c r="H20" s="19">
        <f>ROUND(AVERAGE(E20:G20),2)</f>
        <v>1893.33</v>
      </c>
      <c r="I20" s="21">
        <f t="shared" ref="I20" si="0" xml:space="preserve"> COUNT(E20:G20)</f>
        <v>3</v>
      </c>
      <c r="J20" s="21">
        <f t="shared" ref="J20" si="1">STDEV(E20:G20)</f>
        <v>90.184995056457879</v>
      </c>
      <c r="K20" s="21">
        <f t="shared" ref="K20" si="2">J20/H20*100</f>
        <v>4.7633003785107659</v>
      </c>
      <c r="L20" s="21" t="str">
        <f t="shared" ref="L20" si="3">IF(K20&lt;33,"ОДНОРОДНЫЕ","НЕОДНОРОДНЫЕ")</f>
        <v>ОДНОРОДНЫЕ</v>
      </c>
      <c r="M20" s="19">
        <f t="shared" ref="M20" si="4">D20*H20</f>
        <v>946665</v>
      </c>
      <c r="P20" s="24"/>
      <c r="Q20" s="24"/>
    </row>
    <row r="21" spans="1:17" x14ac:dyDescent="0.25">
      <c r="A21" s="4"/>
      <c r="B21" s="28"/>
      <c r="C21" s="31"/>
      <c r="D21" s="32"/>
      <c r="E21" s="25">
        <f>SUMPRODUCT($D$20:$D$20,E20:E20)</f>
        <v>950000</v>
      </c>
      <c r="F21" s="25">
        <f>SUMPRODUCT($D$20:$D$20,F20:F20)</f>
        <v>900000</v>
      </c>
      <c r="G21" s="20">
        <f>SUMPRODUCT($D$20:$D$20,G20:G20)</f>
        <v>990000</v>
      </c>
      <c r="H21" s="15"/>
      <c r="I21" s="12"/>
      <c r="J21" s="12"/>
      <c r="K21" s="12"/>
      <c r="L21" s="12"/>
      <c r="M21" s="3">
        <f>SUM(M20:M20)</f>
        <v>946665</v>
      </c>
      <c r="O21" s="9"/>
    </row>
    <row r="23" spans="1:17" x14ac:dyDescent="0.25">
      <c r="A23" s="40" t="s">
        <v>20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7" x14ac:dyDescent="0.25">
      <c r="A24" s="41" t="s">
        <v>19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7" ht="15" customHeight="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O25" s="9"/>
    </row>
    <row r="26" spans="1:17" s="6" customFormat="1" x14ac:dyDescent="0.25">
      <c r="A26" s="36" t="s">
        <v>35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5"/>
      <c r="O26" s="5"/>
    </row>
    <row r="28" spans="1:17" x14ac:dyDescent="0.25">
      <c r="J28" s="9"/>
    </row>
    <row r="32" spans="1:17" x14ac:dyDescent="0.25">
      <c r="L32" s="9"/>
    </row>
  </sheetData>
  <mergeCells count="18">
    <mergeCell ref="L18:L19"/>
    <mergeCell ref="A18:A19"/>
    <mergeCell ref="B18:B19"/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</mergeCells>
  <conditionalFormatting sqref="L20:L21">
    <cfRule type="containsText" dxfId="5" priority="58" operator="containsText" text="НЕ">
      <formula>NOT(ISERROR(SEARCH("НЕ",L20)))</formula>
    </cfRule>
    <cfRule type="containsText" dxfId="4" priority="59" operator="containsText" text="ОДНОРОДНЫЕ">
      <formula>NOT(ISERROR(SEARCH("ОДНОРОДНЫЕ",L20)))</formula>
    </cfRule>
    <cfRule type="containsText" dxfId="3" priority="60" operator="containsText" text="НЕОДНОРОДНЫЕ">
      <formula>NOT(ISERROR(SEARCH("НЕОДНОРОДНЫЕ",L20)))</formula>
    </cfRule>
  </conditionalFormatting>
  <conditionalFormatting sqref="L20:L21">
    <cfRule type="containsText" dxfId="2" priority="55" operator="containsText" text="НЕОДНОРОДНЫЕ">
      <formula>NOT(ISERROR(SEARCH("НЕОДНОРОДНЫЕ",L20)))</formula>
    </cfRule>
    <cfRule type="containsText" dxfId="1" priority="56" operator="containsText" text="ОДНОРОДНЫЕ">
      <formula>NOT(ISERROR(SEARCH("ОДНОРОДНЫЕ",L20)))</formula>
    </cfRule>
    <cfRule type="containsText" dxfId="0" priority="57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2024-09-24T06:25:40Z</dcterms:modified>
</cp:coreProperties>
</file>