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5" i="1" l="1"/>
  <c r="J22" i="1" l="1"/>
  <c r="I22" i="1"/>
  <c r="H22" i="1"/>
  <c r="M22" i="1" s="1"/>
  <c r="J24" i="1"/>
  <c r="I24" i="1"/>
  <c r="H24" i="1"/>
  <c r="M24" i="1" s="1"/>
  <c r="J23" i="1"/>
  <c r="I23" i="1"/>
  <c r="H23" i="1"/>
  <c r="M23" i="1" s="1"/>
  <c r="J21" i="1"/>
  <c r="I21" i="1"/>
  <c r="H21" i="1"/>
  <c r="M21" i="1" s="1"/>
  <c r="K22" i="1" l="1"/>
  <c r="L22" i="1" s="1"/>
  <c r="K23" i="1"/>
  <c r="L23" i="1" s="1"/>
  <c r="K21" i="1"/>
  <c r="L21" i="1" s="1"/>
  <c r="K24" i="1"/>
  <c r="L24" i="1" s="1"/>
  <c r="H20" i="1"/>
  <c r="M20" i="1" l="1"/>
  <c r="I20" i="1"/>
  <c r="J20" i="1"/>
  <c r="G25" i="1"/>
  <c r="F25" i="1"/>
  <c r="M25" i="1" l="1"/>
  <c r="C17" i="1" s="1"/>
  <c r="K20" i="1"/>
  <c r="L20" i="1" s="1"/>
</calcChain>
</file>

<file path=xl/sharedStrings.xml><?xml version="1.0" encoding="utf-8"?>
<sst xmlns="http://schemas.openxmlformats.org/spreadsheetml/2006/main" count="46" uniqueCount="41">
  <si>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</si>
  <si>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</si>
  <si>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</si>
  <si>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</si>
  <si>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</si>
  <si>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</si>
  <si>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</si>
  <si>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</si>
  <si>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</si>
  <si>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</si>
  <si>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</si>
  <si>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</si>
  <si>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</si>
  <si>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</si>
  <si>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</si>
  <si>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</si>
  <si>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</si>
  <si>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</si>
  <si>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</si>
  <si>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</si>
  <si>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</si>
  <si>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</si>
  <si>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</si>
  <si>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</si>
  <si>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</si>
  <si>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</si>
  <si>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</si>
  <si>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</si>
  <si>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222-24</t>
  </si>
  <si>
    <t>Пакет с  растворами (стандарт 1) для работы на анализаторе электролитов JOKOH EX-D; EX-Ds</t>
  </si>
  <si>
    <t>Пакет с  растворами (стандарт 2) для работы на анализаторе электролитов JOKOH EX-D; EX-Ds</t>
  </si>
  <si>
    <t>Моющий раствор</t>
  </si>
  <si>
    <t>Большой уплотнитель</t>
  </si>
  <si>
    <t>Малый уплотнитель</t>
  </si>
  <si>
    <t>Уп.</t>
  </si>
  <si>
    <t>Шт.</t>
  </si>
  <si>
    <t xml:space="preserve">на поставку реагентов и расходных материалов для анализатора электролитов JOKOH EX-D  EX-Ds </t>
  </si>
  <si>
    <t>Начальная (максимальная) цена договора устанавливается в размере 829305.40 руб. (восемьсот двадцать девять тысяч триста пять рублей сорок копеек)</t>
  </si>
  <si>
    <t>КП вх. № 2904,2903 от 19.11.2024</t>
  </si>
  <si>
    <t>КП вх. № 2902,2901 от 19.11.2024</t>
  </si>
  <si>
    <t>КП вх. № 2899,2900 от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</si>
</sst>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zoomScale="70" zoomScaleNormal="70" zoomScalePageLayoutView="70" workbookViewId="0">
      <selection activeCell="H35" sqref="H35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85546875" style="14" bestFit="1" customWidth="1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9" t="s">
        <v>36</v>
      </c>
      <c r="F3" s="39"/>
      <c r="G3" s="39"/>
      <c r="H3" s="39"/>
      <c r="I3" s="39"/>
      <c r="J3" s="39"/>
      <c r="K3" s="39"/>
      <c r="L3" s="39"/>
      <c r="M3" s="39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28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3" t="s">
        <v>17</v>
      </c>
      <c r="K12" s="43"/>
      <c r="M12" s="1" t="s">
        <v>15</v>
      </c>
    </row>
    <row r="14" spans="2:13" x14ac:dyDescent="0.25">
      <c r="B14" s="43" t="s">
        <v>16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 hidden="1" x14ac:dyDescent="0.25"/>
    <row r="17" spans="1:17" ht="54.6" customHeight="1" x14ac:dyDescent="0.25">
      <c r="A17" s="47" t="s">
        <v>11</v>
      </c>
      <c r="B17" s="48"/>
      <c r="C17" s="49">
        <f>M25</f>
        <v>829305.39999999991</v>
      </c>
      <c r="D17" s="50"/>
      <c r="E17" s="53" t="s">
        <v>38</v>
      </c>
      <c r="F17" s="53" t="s">
        <v>39</v>
      </c>
      <c r="G17" s="53" t="s">
        <v>40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7" t="s">
        <v>0</v>
      </c>
      <c r="B18" s="37" t="s">
        <v>1</v>
      </c>
      <c r="C18" s="37" t="s">
        <v>2</v>
      </c>
      <c r="D18" s="37"/>
      <c r="E18" s="22" t="s">
        <v>25</v>
      </c>
      <c r="F18" s="22" t="s">
        <v>26</v>
      </c>
      <c r="G18" s="22" t="s">
        <v>27</v>
      </c>
      <c r="H18" s="51" t="s">
        <v>12</v>
      </c>
      <c r="I18" s="37" t="s">
        <v>8</v>
      </c>
      <c r="J18" s="37" t="s">
        <v>9</v>
      </c>
      <c r="K18" s="37" t="s">
        <v>10</v>
      </c>
      <c r="L18" s="37" t="s">
        <v>6</v>
      </c>
      <c r="M18" s="46" t="s">
        <v>7</v>
      </c>
    </row>
    <row r="19" spans="1:17" x14ac:dyDescent="0.25">
      <c r="A19" s="38"/>
      <c r="B19" s="38"/>
      <c r="C19" s="13" t="s">
        <v>3</v>
      </c>
      <c r="D19" s="13" t="s">
        <v>4</v>
      </c>
      <c r="E19" s="16" t="s">
        <v>5</v>
      </c>
      <c r="F19" s="25" t="s">
        <v>5</v>
      </c>
      <c r="G19" s="15" t="s">
        <v>5</v>
      </c>
      <c r="H19" s="52"/>
      <c r="I19" s="37"/>
      <c r="J19" s="37"/>
      <c r="K19" s="37"/>
      <c r="L19" s="37"/>
      <c r="M19" s="46"/>
    </row>
    <row r="20" spans="1:17" s="18" customFormat="1" ht="45" x14ac:dyDescent="0.25">
      <c r="A20" s="4">
        <v>1</v>
      </c>
      <c r="B20" s="35" t="s">
        <v>29</v>
      </c>
      <c r="C20" s="34" t="s">
        <v>34</v>
      </c>
      <c r="D20" s="17">
        <v>10</v>
      </c>
      <c r="E20" s="29">
        <v>49500</v>
      </c>
      <c r="F20" s="24">
        <v>50000</v>
      </c>
      <c r="G20" s="19">
        <v>48816</v>
      </c>
      <c r="H20" s="19">
        <f>ROUND(AVERAGE(E20:G20),2)</f>
        <v>49438.67</v>
      </c>
      <c r="I20" s="21">
        <f t="shared" ref="I20" si="0" xml:space="preserve"> COUNT(E20:G20)</f>
        <v>3</v>
      </c>
      <c r="J20" s="21">
        <f t="shared" ref="J20" si="1">STDEV(E20:G20)</f>
        <v>594.3781063711325</v>
      </c>
      <c r="K20" s="21">
        <f t="shared" ref="K20" si="2">J20/H20*100</f>
        <v>1.202253431111987</v>
      </c>
      <c r="L20" s="21" t="str">
        <f t="shared" ref="L20" si="3">IF(K20&lt;33,"ОДНОРОДНЫЕ","НЕОДНОРОДНЫЕ")</f>
        <v>ОДНОРОДНЫЕ</v>
      </c>
      <c r="M20" s="19">
        <f t="shared" ref="M20" si="4">D20*H20</f>
        <v>494386.69999999995</v>
      </c>
      <c r="P20" s="23"/>
      <c r="Q20" s="23"/>
    </row>
    <row r="21" spans="1:17" s="27" customFormat="1" ht="45" x14ac:dyDescent="0.25">
      <c r="A21" s="4">
        <v>2</v>
      </c>
      <c r="B21" s="35" t="s">
        <v>30</v>
      </c>
      <c r="C21" s="34" t="s">
        <v>34</v>
      </c>
      <c r="D21" s="17">
        <v>10</v>
      </c>
      <c r="E21" s="29">
        <v>28000</v>
      </c>
      <c r="F21" s="28">
        <v>28900</v>
      </c>
      <c r="G21" s="28">
        <v>26796</v>
      </c>
      <c r="H21" s="28">
        <f t="shared" ref="H21:H24" si="5">ROUND(AVERAGE(E21:G21),2)</f>
        <v>27898.67</v>
      </c>
      <c r="I21" s="26">
        <f t="shared" ref="I21:I24" si="6" xml:space="preserve"> COUNT(E21:G21)</f>
        <v>3</v>
      </c>
      <c r="J21" s="26">
        <f t="shared" ref="J21:J24" si="7">STDEV(E21:G21)</f>
        <v>1055.6539837149924</v>
      </c>
      <c r="K21" s="26">
        <f t="shared" ref="K21:K24" si="8">J21/H21*100</f>
        <v>3.7838864136354613</v>
      </c>
      <c r="L21" s="26" t="str">
        <f t="shared" ref="L21:L24" si="9">IF(K21&lt;33,"ОДНОРОДНЫЕ","НЕОДНОРОДНЫЕ")</f>
        <v>ОДНОРОДНЫЕ</v>
      </c>
      <c r="M21" s="28">
        <f t="shared" ref="M21:M24" si="10">D21*H21</f>
        <v>278986.69999999995</v>
      </c>
      <c r="O21" s="33"/>
    </row>
    <row r="22" spans="1:17" s="27" customFormat="1" x14ac:dyDescent="0.25">
      <c r="A22" s="4">
        <v>3</v>
      </c>
      <c r="B22" s="35" t="s">
        <v>31</v>
      </c>
      <c r="C22" s="34" t="s">
        <v>34</v>
      </c>
      <c r="D22" s="17">
        <v>3</v>
      </c>
      <c r="E22" s="29">
        <v>10000</v>
      </c>
      <c r="F22" s="28">
        <v>10200</v>
      </c>
      <c r="G22" s="28">
        <v>9576</v>
      </c>
      <c r="H22" s="28">
        <f t="shared" ref="H22" si="11">ROUND(AVERAGE(E22:G22),2)</f>
        <v>9925.33</v>
      </c>
      <c r="I22" s="26">
        <f t="shared" ref="I22" si="12" xml:space="preserve"> COUNT(E22:G22)</f>
        <v>3</v>
      </c>
      <c r="J22" s="26">
        <f t="shared" ref="J22" si="13">STDEV(E22:G22)</f>
        <v>318.63040239960367</v>
      </c>
      <c r="K22" s="26">
        <f t="shared" ref="K22" si="14">J22/H22*100</f>
        <v>3.2102751485301111</v>
      </c>
      <c r="L22" s="26" t="str">
        <f t="shared" ref="L22" si="15">IF(K22&lt;33,"ОДНОРОДНЫЕ","НЕОДНОРОДНЫЕ")</f>
        <v>ОДНОРОДНЫЕ</v>
      </c>
      <c r="M22" s="28">
        <f t="shared" ref="M22" si="16">D22*H22</f>
        <v>29775.989999999998</v>
      </c>
      <c r="O22" s="33"/>
    </row>
    <row r="23" spans="1:17" s="27" customFormat="1" x14ac:dyDescent="0.25">
      <c r="A23" s="4">
        <v>4</v>
      </c>
      <c r="B23" s="35" t="s">
        <v>32</v>
      </c>
      <c r="C23" s="34" t="s">
        <v>35</v>
      </c>
      <c r="D23" s="17">
        <v>5</v>
      </c>
      <c r="E23" s="29">
        <v>3200</v>
      </c>
      <c r="F23" s="28">
        <v>3150</v>
      </c>
      <c r="G23" s="28">
        <v>3078</v>
      </c>
      <c r="H23" s="28">
        <f t="shared" si="5"/>
        <v>3142.67</v>
      </c>
      <c r="I23" s="26">
        <f t="shared" si="6"/>
        <v>3</v>
      </c>
      <c r="J23" s="26">
        <f t="shared" si="7"/>
        <v>61.329710037903602</v>
      </c>
      <c r="K23" s="26">
        <f t="shared" si="8"/>
        <v>1.9515160687537541</v>
      </c>
      <c r="L23" s="26" t="str">
        <f t="shared" si="9"/>
        <v>ОДНОРОДНЫЕ</v>
      </c>
      <c r="M23" s="28">
        <f t="shared" si="10"/>
        <v>15713.35</v>
      </c>
      <c r="O23" s="33"/>
    </row>
    <row r="24" spans="1:17" s="27" customFormat="1" x14ac:dyDescent="0.25">
      <c r="A24" s="4">
        <v>5</v>
      </c>
      <c r="B24" s="36" t="s">
        <v>33</v>
      </c>
      <c r="C24" s="34" t="s">
        <v>35</v>
      </c>
      <c r="D24" s="17">
        <v>2</v>
      </c>
      <c r="E24" s="29">
        <v>5200</v>
      </c>
      <c r="F24" s="28">
        <v>5280</v>
      </c>
      <c r="G24" s="28">
        <v>5184</v>
      </c>
      <c r="H24" s="28">
        <f t="shared" si="5"/>
        <v>5221.33</v>
      </c>
      <c r="I24" s="26">
        <f t="shared" si="6"/>
        <v>3</v>
      </c>
      <c r="J24" s="26">
        <f t="shared" si="7"/>
        <v>51.432804058629088</v>
      </c>
      <c r="K24" s="26">
        <f t="shared" si="8"/>
        <v>0.98505177911813824</v>
      </c>
      <c r="L24" s="26" t="str">
        <f t="shared" si="9"/>
        <v>ОДНОРОДНЫЕ</v>
      </c>
      <c r="M24" s="28">
        <f t="shared" si="10"/>
        <v>10442.66</v>
      </c>
      <c r="O24" s="33"/>
    </row>
    <row r="25" spans="1:17" x14ac:dyDescent="0.25">
      <c r="A25" s="4"/>
      <c r="B25" s="30"/>
      <c r="C25" s="31"/>
      <c r="D25" s="32"/>
      <c r="E25" s="24">
        <f>SUMPRODUCT($D$20:$D$24,E20:E24)</f>
        <v>831400</v>
      </c>
      <c r="F25" s="24">
        <f>SUMPRODUCT($D$20:$D$24,F20:F24)</f>
        <v>845910</v>
      </c>
      <c r="G25" s="20">
        <f>SUMPRODUCT($D$20:$D$24,G20:G24)</f>
        <v>810606</v>
      </c>
      <c r="H25" s="15"/>
      <c r="I25" s="12"/>
      <c r="J25" s="12"/>
      <c r="K25" s="12"/>
      <c r="L25" s="12"/>
      <c r="M25" s="3">
        <f>SUM(M20:M24)</f>
        <v>829305.39999999991</v>
      </c>
      <c r="O25" s="9"/>
    </row>
    <row r="26" spans="1:17" x14ac:dyDescent="0.25">
      <c r="O26" s="9"/>
    </row>
    <row r="27" spans="1:17" x14ac:dyDescent="0.25">
      <c r="A27" s="44" t="s">
        <v>20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7" x14ac:dyDescent="0.25">
      <c r="A28" s="45" t="s">
        <v>19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7" ht="1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O29" s="9"/>
    </row>
    <row r="30" spans="1:17" s="6" customFormat="1" x14ac:dyDescent="0.25">
      <c r="A30" s="40" t="s">
        <v>37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5"/>
      <c r="O30" s="5"/>
    </row>
    <row r="32" spans="1:17" x14ac:dyDescent="0.25">
      <c r="J32" s="9"/>
    </row>
    <row r="36" spans="12:12" x14ac:dyDescent="0.25">
      <c r="L36" s="9"/>
    </row>
  </sheetData>
  <mergeCells count="18"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0 L25">
    <cfRule type="containsText" dxfId="17" priority="124" operator="containsText" text="НЕ">
      <formula>NOT(ISERROR(SEARCH("НЕ",L20)))</formula>
    </cfRule>
    <cfRule type="containsText" dxfId="16" priority="125" operator="containsText" text="ОДНОРОДНЫЕ">
      <formula>NOT(ISERROR(SEARCH("ОДНОРОДНЫЕ",L20)))</formula>
    </cfRule>
    <cfRule type="containsText" dxfId="15" priority="126" operator="containsText" text="НЕОДНОРОДНЫЕ">
      <formula>NOT(ISERROR(SEARCH("НЕОДНОРОДНЫЕ",L20)))</formula>
    </cfRule>
  </conditionalFormatting>
  <conditionalFormatting sqref="L20 L25">
    <cfRule type="containsText" dxfId="14" priority="121" operator="containsText" text="НЕОДНОРОДНЫЕ">
      <formula>NOT(ISERROR(SEARCH("НЕОДНОРОДНЫЕ",L20)))</formula>
    </cfRule>
    <cfRule type="containsText" dxfId="13" priority="122" operator="containsText" text="ОДНОРОДНЫЕ">
      <formula>NOT(ISERROR(SEARCH("ОДНОРОДНЫЕ",L20)))</formula>
    </cfRule>
    <cfRule type="containsText" dxfId="12" priority="123" operator="containsText" text="НЕОДНОРОДНЫЕ">
      <formula>NOT(ISERROR(SEARCH("НЕОДНОРОДНЫЕ",L20)))</formula>
    </cfRule>
  </conditionalFormatting>
  <conditionalFormatting sqref="L21 L23:L24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 L23:L24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2">
    <cfRule type="containsText" dxfId="5" priority="4" operator="containsText" text="НЕ">
      <formula>NOT(ISERROR(SEARCH("НЕ",L22)))</formula>
    </cfRule>
    <cfRule type="containsText" dxfId="4" priority="5" operator="containsText" text="ОДНОРОДНЫЕ">
      <formula>NOT(ISERROR(SEARCH("ОДНОРОДНЫЕ",L22)))</formula>
    </cfRule>
    <cfRule type="containsText" dxfId="3" priority="6" operator="containsText" text="НЕОДНОРОДНЫЕ">
      <formula>NOT(ISERROR(SEARCH("НЕОДНОРОДНЫЕ",L22)))</formula>
    </cfRule>
  </conditionalFormatting>
  <conditionalFormatting sqref="L22">
    <cfRule type="containsText" dxfId="2" priority="1" operator="containsText" text="НЕОДНОРОДНЫЕ">
      <formula>NOT(ISERROR(SEARCH("НЕОДНОРОДНЫЕ",L22)))</formula>
    </cfRule>
    <cfRule type="containsText" dxfId="1" priority="2" operator="containsText" text="ОДНОРОДНЫЕ">
      <formula>NOT(ISERROR(SEARCH("ОДНОРОДНЫЕ",L22)))</formula>
    </cfRule>
    <cfRule type="containsText" dxfId="0" priority="3" operator="containsText" text="НЕОДНОРОДНЫЕ">
      <formula>NOT(ISERROR(SEARCH("НЕОДНОРОДНЫЕ",L22)))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2024-11-20T01:00:28Z</dcterms:modified>
</cp:coreProperties>
</file>