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O19" i="1" l="1"/>
  <c r="R19" i="1"/>
  <c r="Q19" i="1"/>
  <c r="P19" i="1"/>
  <c r="Q20" i="1" l="1"/>
  <c r="Q21" i="1"/>
  <c r="Q22" i="1"/>
  <c r="P20" i="1"/>
  <c r="P21" i="1"/>
  <c r="P22" i="1"/>
  <c r="O20" i="1"/>
  <c r="T20" i="1" s="1"/>
  <c r="O21" i="1"/>
  <c r="T21" i="1" s="1"/>
  <c r="O22" i="1"/>
  <c r="T22" i="1" s="1"/>
  <c r="T19" i="1"/>
  <c r="S19" i="1" l="1"/>
  <c r="R21" i="1"/>
  <c r="R20" i="1"/>
  <c r="S20" i="1" s="1"/>
  <c r="R22" i="1"/>
  <c r="S22" i="1" s="1"/>
  <c r="C16" i="1"/>
  <c r="S21" i="1"/>
</calcChain>
</file>

<file path=xl/sharedStrings.xml><?xml version="1.0" encoding="utf-8"?>
<sst xmlns="http://schemas.openxmlformats.org/spreadsheetml/2006/main" count="58" uniqueCount="45">
  <si>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</si>
  <si>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</si>
  <si>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</si>
  <si>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</si>
  <si>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</si>
  <si>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</si>
  <si>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</si>
  <si>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</si>
  <si>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</si>
  <si>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</si>
  <si>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</si>
  <si>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</si>
  <si>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</si>
  <si>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</si>
  <si>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</si>
  <si>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Обоснование начальной (максимальной) цены договора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</si>
  <si>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</si>
  <si>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</si>
  <si>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</si>
  <si>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</si>
  <si>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</si>
  <si>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</si>
  <si>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</si>
  <si>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</si>
  <si>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</si>
  <si>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</si>
  <si>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Источник № 4</t>
  </si>
  <si>
    <t>Источник № 5</t>
  </si>
  <si>
    <t>Источник № 6</t>
  </si>
  <si>
    <t>Источник № 7</t>
  </si>
  <si>
    <t>Главный врач</t>
  </si>
  <si>
    <t>Ж.В. Есева</t>
  </si>
  <si>
    <t>Источник № 8</t>
  </si>
  <si>
    <t>Источник № 9</t>
  </si>
  <si>
    <t>Источник № 10</t>
  </si>
  <si>
    <t>Уп.</t>
  </si>
  <si>
    <t>№ 221-24</t>
  </si>
  <si>
    <t xml:space="preserve">Инсулин детемир раствор </t>
  </si>
  <si>
    <t xml:space="preserve">Инсулин аспарт двухфазный </t>
  </si>
  <si>
    <t>Инсулин деглудек</t>
  </si>
  <si>
    <t xml:space="preserve">Инсулин деглудек+Инсулин аспарт </t>
  </si>
  <si>
    <t xml:space="preserve">Государственный реестр предельных отпускных цен https://grls.minzdrav.gov.ru/pricelims.aspx 12.11.2024 </t>
  </si>
  <si>
    <t>Система электронного заказа "ФармКомандир"  12.11.2024</t>
  </si>
  <si>
    <t>Начальная (максимальная) цена договора устанавливается в размере 105959,15 руб. (сто пять тысяч девятьсот пятьдесят девять рублей пятнадцать копеек)</t>
  </si>
  <si>
    <t>на поставку лекарственных препаратов для лечения сахарного диабета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</si>
</sst>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 indent="15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2" fontId="1" fillId="0" borderId="0" xfId="0" applyNumberFormat="1" applyFont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2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3"/>
  <sheetViews>
    <sheetView tabSelected="1" zoomScale="85" zoomScaleNormal="85" zoomScalePageLayoutView="70" workbookViewId="0">
      <selection activeCell="AB15" sqref="AB15"/>
    </sheetView>
  </sheetViews>
  <sheetFormatPr defaultRowHeight="15" x14ac:dyDescent="0.25"/>
  <cols>
    <col min="1" max="1" width="6.140625" style="10" bestFit="1" customWidth="1"/>
    <col min="2" max="2" width="33.28515625" style="10" bestFit="1" customWidth="1"/>
    <col min="3" max="3" width="11.7109375" style="10" customWidth="1"/>
    <col min="4" max="4" width="7.140625" style="10" bestFit="1" customWidth="1"/>
    <col min="5" max="7" width="20.7109375" style="1" customWidth="1"/>
    <col min="8" max="8" width="26" style="1" hidden="1" customWidth="1"/>
    <col min="9" max="10" width="17.140625" style="1" hidden="1" customWidth="1"/>
    <col min="11" max="11" width="19" style="1" hidden="1" customWidth="1"/>
    <col min="12" max="14" width="16.85546875" style="1" hidden="1" customWidth="1"/>
    <col min="15" max="15" width="13.7109375" style="1" customWidth="1"/>
    <col min="16" max="16" width="9.42578125" style="10" customWidth="1"/>
    <col min="17" max="17" width="12.5703125" style="10" customWidth="1"/>
    <col min="18" max="18" width="10.28515625" style="10" customWidth="1"/>
    <col min="19" max="19" width="22.42578125" style="10" bestFit="1" customWidth="1"/>
    <col min="20" max="20" width="17.5703125" style="1" customWidth="1"/>
    <col min="21" max="21" width="10.7109375" style="10" bestFit="1" customWidth="1"/>
    <col min="22" max="22" width="11.28515625" style="10" bestFit="1" customWidth="1"/>
    <col min="23" max="23" width="10.7109375" style="10" bestFit="1" customWidth="1"/>
    <col min="24" max="24" width="11.7109375" style="10" bestFit="1" customWidth="1"/>
    <col min="25" max="25" width="10.7109375" style="10" bestFit="1" customWidth="1"/>
    <col min="26" max="16384" width="9.140625" style="10"/>
  </cols>
  <sheetData>
    <row r="1" spans="1:20" x14ac:dyDescent="0.25">
      <c r="T1" s="4" t="s">
        <v>19</v>
      </c>
    </row>
    <row r="2" spans="1:20" ht="14.45" customHeight="1" x14ac:dyDescent="0.25">
      <c r="T2" s="4" t="s">
        <v>20</v>
      </c>
    </row>
    <row r="3" spans="1:20" x14ac:dyDescent="0.25">
      <c r="G3" s="28" t="s">
        <v>44</v>
      </c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</row>
    <row r="4" spans="1:20" x14ac:dyDescent="0.25">
      <c r="G4" s="16"/>
      <c r="H4" s="16"/>
      <c r="I4" s="16"/>
      <c r="J4" s="16"/>
      <c r="K4" s="16"/>
      <c r="L4" s="16"/>
      <c r="M4" s="16"/>
      <c r="N4" s="16"/>
      <c r="O4" s="16"/>
      <c r="P4" s="18"/>
      <c r="Q4" s="18"/>
      <c r="R4" s="18"/>
      <c r="S4" s="18"/>
      <c r="T4" s="5" t="s">
        <v>22</v>
      </c>
    </row>
    <row r="5" spans="1:20" x14ac:dyDescent="0.25">
      <c r="G5" s="16"/>
      <c r="H5" s="16"/>
      <c r="I5" s="16"/>
      <c r="J5" s="16"/>
      <c r="K5" s="16"/>
      <c r="L5" s="16"/>
      <c r="M5" s="16"/>
      <c r="N5" s="16"/>
      <c r="O5" s="16"/>
      <c r="P5" s="18"/>
      <c r="Q5" s="18"/>
      <c r="R5" s="18"/>
      <c r="S5" s="18"/>
      <c r="T5" s="5" t="s">
        <v>21</v>
      </c>
    </row>
    <row r="6" spans="1:20" ht="14.45" customHeight="1" x14ac:dyDescent="0.25">
      <c r="G6" s="16"/>
      <c r="H6" s="16"/>
      <c r="I6" s="16"/>
      <c r="J6" s="16"/>
      <c r="K6" s="16"/>
      <c r="L6" s="16"/>
      <c r="M6" s="16"/>
      <c r="N6" s="16"/>
      <c r="O6" s="16"/>
      <c r="P6" s="18"/>
      <c r="Q6" s="18"/>
      <c r="R6" s="18"/>
      <c r="S6" s="18"/>
      <c r="T6" s="5" t="s">
        <v>36</v>
      </c>
    </row>
    <row r="7" spans="1:20" x14ac:dyDescent="0.25">
      <c r="G7" s="16"/>
      <c r="H7" s="16"/>
      <c r="I7" s="16"/>
      <c r="J7" s="16"/>
      <c r="K7" s="16"/>
      <c r="L7" s="16"/>
      <c r="M7" s="16"/>
      <c r="N7" s="16"/>
      <c r="O7" s="16"/>
      <c r="P7" s="18"/>
      <c r="Q7" s="18"/>
      <c r="R7" s="18"/>
      <c r="S7" s="18"/>
      <c r="T7" s="3" t="s">
        <v>13</v>
      </c>
    </row>
    <row r="8" spans="1:20" x14ac:dyDescent="0.25">
      <c r="T8" s="17" t="s">
        <v>16</v>
      </c>
    </row>
    <row r="9" spans="1:20" x14ac:dyDescent="0.25">
      <c r="T9" s="17" t="s">
        <v>14</v>
      </c>
    </row>
    <row r="11" spans="1:20" ht="28.9" customHeight="1" x14ac:dyDescent="0.25">
      <c r="Q11" s="29" t="s">
        <v>30</v>
      </c>
      <c r="R11" s="29"/>
      <c r="S11" s="18"/>
      <c r="T11" s="16" t="s">
        <v>31</v>
      </c>
    </row>
    <row r="13" spans="1:20" x14ac:dyDescent="0.25">
      <c r="B13" s="33" t="s">
        <v>15</v>
      </c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</row>
    <row r="14" spans="1:20" hidden="1" x14ac:dyDescent="0.25"/>
    <row r="16" spans="1:20" ht="90" x14ac:dyDescent="0.25">
      <c r="A16" s="37" t="s">
        <v>11</v>
      </c>
      <c r="B16" s="38"/>
      <c r="C16" s="39">
        <f>SUM(T19:T22)</f>
        <v>105959.14999999998</v>
      </c>
      <c r="D16" s="38"/>
      <c r="E16" s="7" t="s">
        <v>42</v>
      </c>
      <c r="F16" s="7" t="s">
        <v>42</v>
      </c>
      <c r="G16" s="7" t="s">
        <v>41</v>
      </c>
      <c r="H16" s="7"/>
      <c r="I16" s="23"/>
      <c r="J16" s="23"/>
      <c r="K16" s="23"/>
      <c r="L16" s="23"/>
      <c r="M16" s="7"/>
      <c r="N16" s="7"/>
      <c r="O16" s="11"/>
      <c r="P16" s="8"/>
      <c r="Q16" s="8"/>
      <c r="R16" s="8"/>
      <c r="S16" s="8"/>
      <c r="T16" s="11"/>
    </row>
    <row r="17" spans="1:22" ht="30" customHeight="1" x14ac:dyDescent="0.25">
      <c r="A17" s="26" t="s">
        <v>0</v>
      </c>
      <c r="B17" s="26" t="s">
        <v>1</v>
      </c>
      <c r="C17" s="26" t="s">
        <v>2</v>
      </c>
      <c r="D17" s="26"/>
      <c r="E17" s="14" t="s">
        <v>23</v>
      </c>
      <c r="F17" s="14" t="s">
        <v>24</v>
      </c>
      <c r="G17" s="14" t="s">
        <v>25</v>
      </c>
      <c r="H17" s="24" t="s">
        <v>26</v>
      </c>
      <c r="I17" s="24" t="s">
        <v>27</v>
      </c>
      <c r="J17" s="24" t="s">
        <v>28</v>
      </c>
      <c r="K17" s="11" t="s">
        <v>29</v>
      </c>
      <c r="L17" s="11" t="s">
        <v>32</v>
      </c>
      <c r="M17" s="11" t="s">
        <v>33</v>
      </c>
      <c r="N17" s="11" t="s">
        <v>34</v>
      </c>
      <c r="O17" s="40" t="s">
        <v>12</v>
      </c>
      <c r="P17" s="26" t="s">
        <v>8</v>
      </c>
      <c r="Q17" s="26" t="s">
        <v>9</v>
      </c>
      <c r="R17" s="26" t="s">
        <v>10</v>
      </c>
      <c r="S17" s="26" t="s">
        <v>6</v>
      </c>
      <c r="T17" s="36" t="s">
        <v>7</v>
      </c>
    </row>
    <row r="18" spans="1:22" x14ac:dyDescent="0.25">
      <c r="A18" s="27"/>
      <c r="B18" s="27"/>
      <c r="C18" s="9" t="s">
        <v>3</v>
      </c>
      <c r="D18" s="9" t="s">
        <v>4</v>
      </c>
      <c r="E18" s="13" t="s">
        <v>5</v>
      </c>
      <c r="F18" s="13" t="s">
        <v>5</v>
      </c>
      <c r="G18" s="13" t="s">
        <v>5</v>
      </c>
      <c r="H18" s="25" t="s">
        <v>5</v>
      </c>
      <c r="I18" s="25" t="s">
        <v>5</v>
      </c>
      <c r="J18" s="25" t="s">
        <v>5</v>
      </c>
      <c r="K18" s="13" t="s">
        <v>5</v>
      </c>
      <c r="L18" s="13" t="s">
        <v>5</v>
      </c>
      <c r="M18" s="13" t="s">
        <v>5</v>
      </c>
      <c r="N18" s="13" t="s">
        <v>5</v>
      </c>
      <c r="O18" s="41"/>
      <c r="P18" s="26"/>
      <c r="Q18" s="26"/>
      <c r="R18" s="26"/>
      <c r="S18" s="26"/>
      <c r="T18" s="36"/>
    </row>
    <row r="19" spans="1:22" x14ac:dyDescent="0.25">
      <c r="A19" s="12">
        <v>1</v>
      </c>
      <c r="B19" s="15" t="s">
        <v>37</v>
      </c>
      <c r="C19" s="43" t="s">
        <v>35</v>
      </c>
      <c r="D19" s="43">
        <v>20</v>
      </c>
      <c r="E19" s="42">
        <v>2709</v>
      </c>
      <c r="F19" s="23">
        <v>2713.9</v>
      </c>
      <c r="G19" s="23">
        <v>2912.9589999999998</v>
      </c>
      <c r="H19" s="23"/>
      <c r="I19" s="23"/>
      <c r="J19" s="23"/>
      <c r="K19" s="14"/>
      <c r="L19" s="14"/>
      <c r="M19" s="14"/>
      <c r="N19" s="11"/>
      <c r="O19" s="11">
        <f>ROUND(AVERAGE(E19:N19),2)</f>
        <v>2778.62</v>
      </c>
      <c r="P19" s="8">
        <f xml:space="preserve"> COUNT(E19:L19)</f>
        <v>3</v>
      </c>
      <c r="Q19" s="8">
        <f>STDEV(E19:L19)</f>
        <v>116.36706948416852</v>
      </c>
      <c r="R19" s="8">
        <f>Q19/O19*100</f>
        <v>4.1879447165919963</v>
      </c>
      <c r="S19" s="8" t="str">
        <f>IF(R19&lt;33,"ОДНОРОДНЫЕ","НЕОДНОРОДНЫЕ")</f>
        <v>ОДНОРОДНЫЕ</v>
      </c>
      <c r="T19" s="11">
        <f>D19*O19</f>
        <v>55572.399999999994</v>
      </c>
    </row>
    <row r="20" spans="1:22" s="19" customFormat="1" x14ac:dyDescent="0.25">
      <c r="A20" s="21">
        <v>2</v>
      </c>
      <c r="B20" s="15" t="s">
        <v>38</v>
      </c>
      <c r="C20" s="43" t="s">
        <v>35</v>
      </c>
      <c r="D20" s="43">
        <v>5</v>
      </c>
      <c r="E20" s="42">
        <v>2011</v>
      </c>
      <c r="F20" s="23">
        <v>2065.86</v>
      </c>
      <c r="G20" s="23">
        <v>2065.866</v>
      </c>
      <c r="H20" s="23"/>
      <c r="I20" s="23"/>
      <c r="J20" s="23"/>
      <c r="K20" s="23"/>
      <c r="L20" s="23"/>
      <c r="M20" s="23"/>
      <c r="N20" s="20"/>
      <c r="O20" s="20">
        <f t="shared" ref="O20:O22" si="0">ROUND(AVERAGE(E20:N20),2)</f>
        <v>2047.58</v>
      </c>
      <c r="P20" s="22">
        <f t="shared" ref="P20:P22" si="1" xml:space="preserve"> COUNT(E20:L20)</f>
        <v>3</v>
      </c>
      <c r="Q20" s="22">
        <f t="shared" ref="Q20:Q22" si="2">STDEV(E20:L20)</f>
        <v>31.675167960617593</v>
      </c>
      <c r="R20" s="22">
        <f t="shared" ref="R20:R22" si="3">Q20/O20*100</f>
        <v>1.5469563074760251</v>
      </c>
      <c r="S20" s="22" t="str">
        <f t="shared" ref="S20:S22" si="4">IF(R20&lt;33,"ОДНОРОДНЫЕ","НЕОДНОРОДНЫЕ")</f>
        <v>ОДНОРОДНЫЕ</v>
      </c>
      <c r="T20" s="20">
        <f t="shared" ref="T20:T22" si="5">D20*O20</f>
        <v>10237.9</v>
      </c>
    </row>
    <row r="21" spans="1:22" s="19" customFormat="1" x14ac:dyDescent="0.25">
      <c r="A21" s="21">
        <v>3</v>
      </c>
      <c r="B21" s="15" t="s">
        <v>39</v>
      </c>
      <c r="C21" s="43" t="s">
        <v>35</v>
      </c>
      <c r="D21" s="43">
        <v>5</v>
      </c>
      <c r="E21" s="42">
        <v>4359.05</v>
      </c>
      <c r="F21" s="23">
        <v>4958.13</v>
      </c>
      <c r="G21" s="23">
        <v>4676.701</v>
      </c>
      <c r="H21" s="23"/>
      <c r="I21" s="23"/>
      <c r="J21" s="23"/>
      <c r="K21" s="23"/>
      <c r="L21" s="23"/>
      <c r="M21" s="23"/>
      <c r="N21" s="20"/>
      <c r="O21" s="20">
        <f t="shared" si="0"/>
        <v>4664.63</v>
      </c>
      <c r="P21" s="22">
        <f t="shared" si="1"/>
        <v>3</v>
      </c>
      <c r="Q21" s="22">
        <f t="shared" si="2"/>
        <v>299.72245112270116</v>
      </c>
      <c r="R21" s="22">
        <f t="shared" si="3"/>
        <v>6.4254281930764305</v>
      </c>
      <c r="S21" s="22" t="str">
        <f t="shared" si="4"/>
        <v>ОДНОРОДНЫЕ</v>
      </c>
      <c r="T21" s="20">
        <f t="shared" si="5"/>
        <v>23323.15</v>
      </c>
    </row>
    <row r="22" spans="1:22" s="19" customFormat="1" ht="30" x14ac:dyDescent="0.25">
      <c r="A22" s="21">
        <v>4</v>
      </c>
      <c r="B22" s="15" t="s">
        <v>40</v>
      </c>
      <c r="C22" s="43" t="s">
        <v>35</v>
      </c>
      <c r="D22" s="43">
        <v>5</v>
      </c>
      <c r="E22" s="42">
        <v>3156.45</v>
      </c>
      <c r="F22" s="23">
        <v>3529.07</v>
      </c>
      <c r="G22" s="23">
        <v>3409.8980000000001</v>
      </c>
      <c r="H22" s="23"/>
      <c r="I22" s="23"/>
      <c r="J22" s="23"/>
      <c r="K22" s="23"/>
      <c r="L22" s="23"/>
      <c r="M22" s="23"/>
      <c r="N22" s="20"/>
      <c r="O22" s="20">
        <f t="shared" si="0"/>
        <v>3365.14</v>
      </c>
      <c r="P22" s="22">
        <f t="shared" si="1"/>
        <v>3</v>
      </c>
      <c r="Q22" s="22">
        <f t="shared" si="2"/>
        <v>190.29955276177978</v>
      </c>
      <c r="R22" s="22">
        <f t="shared" si="3"/>
        <v>5.6550263216918104</v>
      </c>
      <c r="S22" s="22" t="str">
        <f t="shared" si="4"/>
        <v>ОДНОРОДНЫЕ</v>
      </c>
      <c r="T22" s="20">
        <f t="shared" si="5"/>
        <v>16825.7</v>
      </c>
    </row>
    <row r="23" spans="1:22" x14ac:dyDescent="0.25">
      <c r="E23" s="10"/>
      <c r="F23" s="10"/>
      <c r="G23" s="10"/>
      <c r="U23" s="6"/>
      <c r="V23" s="1"/>
    </row>
    <row r="24" spans="1:22" x14ac:dyDescent="0.25">
      <c r="A24" s="34" t="s">
        <v>18</v>
      </c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V24" s="6"/>
    </row>
    <row r="25" spans="1:22" x14ac:dyDescent="0.25">
      <c r="A25" s="35" t="s">
        <v>17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</row>
    <row r="26" spans="1:22" ht="15" customHeight="1" x14ac:dyDescent="0.25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6"/>
    </row>
    <row r="27" spans="1:22" s="18" customFormat="1" x14ac:dyDescent="0.25">
      <c r="A27" s="30" t="s">
        <v>43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2"/>
      <c r="V27" s="2"/>
    </row>
    <row r="28" spans="1:22" x14ac:dyDescent="0.25">
      <c r="R28" s="6"/>
      <c r="S28" s="6"/>
    </row>
    <row r="30" spans="1:22" x14ac:dyDescent="0.25">
      <c r="Q30" s="6"/>
    </row>
    <row r="33" spans="16:16" x14ac:dyDescent="0.25">
      <c r="P33" s="6"/>
    </row>
  </sheetData>
  <mergeCells count="18">
    <mergeCell ref="A27:T27"/>
    <mergeCell ref="A26:T26"/>
    <mergeCell ref="B13:S13"/>
    <mergeCell ref="A24:T24"/>
    <mergeCell ref="A25:T25"/>
    <mergeCell ref="T17:T18"/>
    <mergeCell ref="A16:B16"/>
    <mergeCell ref="C16:D16"/>
    <mergeCell ref="O17:O18"/>
    <mergeCell ref="P17:P18"/>
    <mergeCell ref="Q17:Q18"/>
    <mergeCell ref="R17:R18"/>
    <mergeCell ref="S17:S18"/>
    <mergeCell ref="A17:A18"/>
    <mergeCell ref="G3:T3"/>
    <mergeCell ref="B17:B18"/>
    <mergeCell ref="C17:D17"/>
    <mergeCell ref="Q11:R11"/>
  </mergeCells>
  <conditionalFormatting sqref="S19:S22">
    <cfRule type="containsText" dxfId="23" priority="142" operator="containsText" text="НЕ">
      <formula>NOT(ISERROR(SEARCH("НЕ",S19)))</formula>
    </cfRule>
    <cfRule type="containsText" dxfId="22" priority="143" operator="containsText" text="ОДНОРОДНЫЕ">
      <formula>NOT(ISERROR(SEARCH("ОДНОРОДНЫЕ",S19)))</formula>
    </cfRule>
    <cfRule type="containsText" dxfId="21" priority="144" operator="containsText" text="НЕОДНОРОДНЫЕ">
      <formula>NOT(ISERROR(SEARCH("НЕОДНОРОДНЫЕ",S19)))</formula>
    </cfRule>
  </conditionalFormatting>
  <conditionalFormatting sqref="S19:S22">
    <cfRule type="containsText" dxfId="20" priority="139" operator="containsText" text="НЕОДНОРОДНЫЕ">
      <formula>NOT(ISERROR(SEARCH("НЕОДНОРОДНЫЕ",S19)))</formula>
    </cfRule>
    <cfRule type="containsText" dxfId="19" priority="140" operator="containsText" text="ОДНОРОДНЫЕ">
      <formula>NOT(ISERROR(SEARCH("ОДНОРОДНЫЕ",S19)))</formula>
    </cfRule>
    <cfRule type="containsText" dxfId="18" priority="141" operator="containsText" text="НЕОДНОРОДНЫЕ">
      <formula>NOT(ISERROR(SEARCH("НЕОДНОРОДНЫЕ",S19)))</formula>
    </cfRule>
  </conditionalFormatting>
  <pageMargins left="0.31496062992125984" right="0.19685039370078741" top="0.35433070866141736" bottom="0.35433070866141736" header="0.11811023622047245" footer="0.11811023622047245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2024-11-19T06:28:55Z</dcterms:modified>
</cp:coreProperties>
</file>