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M18" i="1" s="1"/>
  <c r="F19" i="1"/>
  <c r="G19" i="1"/>
  <c r="E19" i="1"/>
  <c r="J18" i="1"/>
  <c r="I18" i="1"/>
  <c r="K18" i="1" l="1"/>
  <c r="L18" i="1" s="1"/>
  <c r="M19" i="1" l="1"/>
  <c r="C15" i="1" s="1"/>
</calcChain>
</file>

<file path=xl/sharedStrings.xml><?xml version="1.0" encoding="utf-8"?>
<sst xmlns="http://schemas.openxmlformats.org/spreadsheetml/2006/main" count="36" uniqueCount="34">
  <si>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</si>
  <si>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</si>
  <si>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</si>
  <si>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</si>
  <si>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</si>
  <si>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</si>
  <si>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</si>
  <si>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</si>
  <si>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</si>
  <si>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</si>
  <si>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</si>
  <si>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</si>
  <si>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</si>
  <si>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</si>
  <si>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</si>
  <si>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</si>
  <si>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</si>
  <si>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</si>
  <si>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</si>
  <si>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</si>
  <si>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</si>
  <si>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</si>
  <si>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</si>
  <si>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</si>
  <si>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 xml:space="preserve">к Извещению о проведении закупки в электронном магазине, участниками которой могут быть только субъекты малого и среднего предпринимательства </t>
  </si>
  <si>
    <t>Начальная (максимальная) цена договора</t>
  </si>
  <si>
    <t>№ 216-24</t>
  </si>
  <si>
    <t xml:space="preserve"> на поставку системы ультразвуковой визуализации универсальной, с питанием от сети</t>
  </si>
  <si>
    <t>Система ультразвуковой визуализации универсальная, с питанием от сети</t>
  </si>
  <si>
    <t>комплект</t>
  </si>
  <si>
    <t>вх. № 1753-11/24 от 06.11.2024</t>
  </si>
  <si>
    <t>вх. № 1754-11/24 от 06.11.2024</t>
  </si>
  <si>
    <t>вх. № 1760-11/24 от 06.11.2024</t>
  </si>
  <si>
    <t>Исходя из имеющегося у Заказчика объёма финансового обеспечения для осуществления закупки НМЦД устанавливается в размере 2920000 руб. (два миллиона девятьсот двадцать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</si>
</sst>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85" zoomScaleNormal="85" zoomScalePageLayoutView="70" workbookViewId="0">
      <selection activeCell="A24" sqref="A24:M24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11.7109375" style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20</v>
      </c>
    </row>
    <row r="2" spans="1:13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24</v>
      </c>
    </row>
    <row r="3" spans="1:13" x14ac:dyDescent="0.25">
      <c r="A3" s="7"/>
      <c r="B3" s="7"/>
      <c r="C3" s="7"/>
      <c r="D3" s="7"/>
      <c r="E3" s="3"/>
      <c r="F3" s="3"/>
      <c r="G3" s="29" t="s">
        <v>27</v>
      </c>
      <c r="H3" s="29"/>
      <c r="I3" s="29"/>
      <c r="J3" s="29"/>
      <c r="K3" s="29"/>
      <c r="L3" s="29"/>
      <c r="M3" s="29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26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3"/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5" t="s">
        <v>12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6" t="s">
        <v>17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6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3"/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35" t="s">
        <v>16</v>
      </c>
      <c r="K10" s="35"/>
      <c r="L10" s="7"/>
      <c r="M10" s="3" t="s">
        <v>14</v>
      </c>
    </row>
    <row r="11" spans="1:13" ht="18.75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4"/>
    </row>
    <row r="12" spans="1:13" ht="18.75" x14ac:dyDescent="0.25">
      <c r="A12" s="7"/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4"/>
    </row>
    <row r="13" spans="1:13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3"/>
    </row>
    <row r="14" spans="1:13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3"/>
    </row>
    <row r="15" spans="1:13" ht="30" x14ac:dyDescent="0.25">
      <c r="A15" s="40" t="s">
        <v>25</v>
      </c>
      <c r="B15" s="41"/>
      <c r="C15" s="42">
        <f>M19</f>
        <v>2954616.67</v>
      </c>
      <c r="D15" s="41"/>
      <c r="E15" s="25" t="s">
        <v>30</v>
      </c>
      <c r="F15" s="25" t="s">
        <v>31</v>
      </c>
      <c r="G15" s="25" t="s">
        <v>32</v>
      </c>
      <c r="H15" s="9"/>
      <c r="I15" s="10"/>
      <c r="J15" s="10"/>
      <c r="K15" s="10"/>
      <c r="L15" s="10"/>
      <c r="M15" s="9"/>
    </row>
    <row r="16" spans="1:13" x14ac:dyDescent="0.25">
      <c r="A16" s="30" t="s">
        <v>0</v>
      </c>
      <c r="B16" s="30" t="s">
        <v>1</v>
      </c>
      <c r="C16" s="30" t="s">
        <v>2</v>
      </c>
      <c r="D16" s="30"/>
      <c r="E16" s="9" t="s">
        <v>21</v>
      </c>
      <c r="F16" s="9" t="s">
        <v>22</v>
      </c>
      <c r="G16" s="9" t="s">
        <v>23</v>
      </c>
      <c r="H16" s="38" t="s">
        <v>11</v>
      </c>
      <c r="I16" s="30" t="s">
        <v>8</v>
      </c>
      <c r="J16" s="30" t="s">
        <v>9</v>
      </c>
      <c r="K16" s="30" t="s">
        <v>10</v>
      </c>
      <c r="L16" s="30" t="s">
        <v>6</v>
      </c>
      <c r="M16" s="37" t="s">
        <v>7</v>
      </c>
    </row>
    <row r="17" spans="1:15" x14ac:dyDescent="0.25">
      <c r="A17" s="31"/>
      <c r="B17" s="31"/>
      <c r="C17" s="11" t="s">
        <v>3</v>
      </c>
      <c r="D17" s="11" t="s">
        <v>4</v>
      </c>
      <c r="E17" s="21" t="s">
        <v>5</v>
      </c>
      <c r="F17" s="9" t="s">
        <v>5</v>
      </c>
      <c r="G17" s="9" t="s">
        <v>5</v>
      </c>
      <c r="H17" s="39"/>
      <c r="I17" s="30"/>
      <c r="J17" s="30"/>
      <c r="K17" s="30"/>
      <c r="L17" s="30"/>
      <c r="M17" s="37"/>
    </row>
    <row r="18" spans="1:15" ht="30" x14ac:dyDescent="0.25">
      <c r="A18" s="13">
        <v>1</v>
      </c>
      <c r="B18" s="26" t="s">
        <v>28</v>
      </c>
      <c r="C18" s="28" t="s">
        <v>29</v>
      </c>
      <c r="D18" s="24">
        <v>1</v>
      </c>
      <c r="E18" s="22">
        <v>2920000</v>
      </c>
      <c r="F18" s="14">
        <v>2955050</v>
      </c>
      <c r="G18" s="27">
        <v>2988800</v>
      </c>
      <c r="H18" s="27">
        <f>ROUND(AVERAGE(E18:G18),2)</f>
        <v>2954616.67</v>
      </c>
      <c r="I18" s="28">
        <f t="shared" ref="I18" si="0" xml:space="preserve"> COUNT(E18:G18)</f>
        <v>3</v>
      </c>
      <c r="J18" s="28">
        <f t="shared" ref="J18" si="1">STDEV(E18:G18)</f>
        <v>34402.046935223691</v>
      </c>
      <c r="K18" s="28">
        <f t="shared" ref="K18" si="2">J18/H18*100</f>
        <v>1.1643489080843672</v>
      </c>
      <c r="L18" s="28" t="str">
        <f t="shared" ref="L18" si="3">IF(K18&lt;33,"ОДНОРОДНЫЕ","НЕОДНОРОДНЫЕ")</f>
        <v>ОДНОРОДНЫЕ</v>
      </c>
      <c r="M18" s="27">
        <f t="shared" ref="M18" si="4">D18*H18</f>
        <v>2954616.67</v>
      </c>
    </row>
    <row r="19" spans="1:15" x14ac:dyDescent="0.25">
      <c r="A19" s="20"/>
      <c r="B19" s="15"/>
      <c r="C19" s="16"/>
      <c r="D19" s="17"/>
      <c r="E19" s="23">
        <f>SUMPRODUCT($D$18:$D$18,E18:E18)</f>
        <v>2920000</v>
      </c>
      <c r="F19" s="27">
        <f>SUMPRODUCT($D$18:$D$18,F18:F18)</f>
        <v>2955050</v>
      </c>
      <c r="G19" s="27">
        <f>SUMPRODUCT($D$18:$D$18,G18:G18)</f>
        <v>2988800</v>
      </c>
      <c r="H19" s="9"/>
      <c r="I19" s="10"/>
      <c r="J19" s="10"/>
      <c r="K19" s="10"/>
      <c r="L19" s="10"/>
      <c r="M19" s="12">
        <f>SUM(M18:M18)</f>
        <v>2954616.67</v>
      </c>
    </row>
    <row r="20" spans="1:15" x14ac:dyDescent="0.25">
      <c r="A20" s="7"/>
      <c r="B20" s="7"/>
      <c r="C20" s="7"/>
      <c r="D20" s="7"/>
      <c r="E20" s="3"/>
      <c r="F20" s="3"/>
      <c r="G20" s="3"/>
      <c r="H20" s="3"/>
      <c r="I20" s="7"/>
      <c r="J20" s="7"/>
      <c r="K20" s="7"/>
      <c r="L20" s="7"/>
      <c r="M20" s="3"/>
    </row>
    <row r="21" spans="1:15" s="7" customFormat="1" x14ac:dyDescent="0.25">
      <c r="A21" s="36" t="s">
        <v>19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5" s="7" customFormat="1" x14ac:dyDescent="0.25">
      <c r="A22" s="34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5" s="7" customFormat="1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5" s="19" customFormat="1" x14ac:dyDescent="0.25">
      <c r="A24" s="32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18"/>
      <c r="O24" s="18"/>
    </row>
  </sheetData>
  <mergeCells count="18">
    <mergeCell ref="L16:L17"/>
    <mergeCell ref="A16:A17"/>
    <mergeCell ref="G3:M3"/>
    <mergeCell ref="B16:B17"/>
    <mergeCell ref="C16:D16"/>
    <mergeCell ref="A24:M24"/>
    <mergeCell ref="A23:M23"/>
    <mergeCell ref="J10:K10"/>
    <mergeCell ref="B12:L12"/>
    <mergeCell ref="A21:M21"/>
    <mergeCell ref="A22:M22"/>
    <mergeCell ref="M16:M17"/>
    <mergeCell ref="H16:H17"/>
    <mergeCell ref="I16:I17"/>
    <mergeCell ref="J16:J17"/>
    <mergeCell ref="K16:K17"/>
    <mergeCell ref="A15:B15"/>
    <mergeCell ref="C15:D15"/>
  </mergeCells>
  <conditionalFormatting sqref="L19">
    <cfRule type="containsText" dxfId="11" priority="88" operator="containsText" text="НЕ">
      <formula>NOT(ISERROR(SEARCH("НЕ",L19)))</formula>
    </cfRule>
    <cfRule type="containsText" dxfId="10" priority="89" operator="containsText" text="ОДНОРОДНЫЕ">
      <formula>NOT(ISERROR(SEARCH("ОДНОРОДНЫЕ",L19)))</formula>
    </cfRule>
    <cfRule type="containsText" dxfId="9" priority="90" operator="containsText" text="НЕОДНОРОДНЫЕ">
      <formula>NOT(ISERROR(SEARCH("НЕОДНОРОДНЫЕ",L19)))</formula>
    </cfRule>
  </conditionalFormatting>
  <conditionalFormatting sqref="L19">
    <cfRule type="containsText" dxfId="8" priority="85" operator="containsText" text="НЕОДНОРОДНЫЕ">
      <formula>NOT(ISERROR(SEARCH("НЕОДНОРОДНЫЕ",L19)))</formula>
    </cfRule>
    <cfRule type="containsText" dxfId="7" priority="86" operator="containsText" text="ОДНОРОДНЫЕ">
      <formula>NOT(ISERROR(SEARCH("ОДНОРОДНЫЕ",L19)))</formula>
    </cfRule>
    <cfRule type="containsText" dxfId="6" priority="87" operator="containsText" text="НЕОДНОРОДНЫЕ">
      <formula>NOT(ISERROR(SEARCH("НЕОДНОРОДНЫЕ",L19)))</formula>
    </cfRule>
  </conditionalFormatting>
  <conditionalFormatting sqref="L18">
    <cfRule type="containsText" dxfId="5" priority="4" operator="containsText" text="НЕ">
      <formula>NOT(ISERROR(SEARCH("НЕ",L18)))</formula>
    </cfRule>
    <cfRule type="containsText" dxfId="4" priority="5" operator="containsText" text="ОДНОРОДНЫЕ">
      <formula>NOT(ISERROR(SEARCH("ОДНОРОДНЫЕ",L18)))</formula>
    </cfRule>
    <cfRule type="containsText" dxfId="3" priority="6" operator="containsText" text="НЕОДНОРОДНЫЕ">
      <formula>NOT(ISERROR(SEARCH("НЕОДНОРОДНЫЕ",L18)))</formula>
    </cfRule>
  </conditionalFormatting>
  <conditionalFormatting sqref="L18">
    <cfRule type="containsText" dxfId="2" priority="1" operator="containsText" text="НЕОДНОРОДНЫЕ">
      <formula>NOT(ISERROR(SEARCH("НЕОДНОРОДНЫЕ",L18)))</formula>
    </cfRule>
    <cfRule type="containsText" dxfId="1" priority="2" operator="containsText" text="ОДНОРОДНЫЕ">
      <formula>NOT(ISERROR(SEARCH("ОДНОРОДНЫЕ",L18)))</formula>
    </cfRule>
    <cfRule type="containsText" dxfId="0" priority="3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2024-11-13T07:29:38Z</dcterms:modified>
</cp:coreProperties>
</file>