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0" i="1" l="1"/>
  <c r="C15" i="1"/>
  <c r="H18" i="1" l="1"/>
  <c r="M18" i="1" s="1"/>
  <c r="H19" i="1"/>
  <c r="F20" i="1"/>
  <c r="G20" i="1"/>
  <c r="E20" i="1"/>
  <c r="J18" i="1"/>
  <c r="I18" i="1"/>
  <c r="K18" i="1" l="1"/>
  <c r="L18" i="1" s="1"/>
  <c r="J19" i="1" l="1"/>
  <c r="I19" i="1"/>
  <c r="M19" i="1"/>
  <c r="K19" i="1" l="1"/>
  <c r="L19" i="1" s="1"/>
</calcChain>
</file>

<file path=xl/sharedStrings.xml><?xml version="1.0" encoding="utf-8"?>
<sst xmlns="http://schemas.openxmlformats.org/spreadsheetml/2006/main" count="41" uniqueCount="38">
  <si>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</si>
  <si>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</si>
  <si>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</si>
  <si>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</si>
  <si>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</si>
  <si>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</si>
  <si>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</si>
  <si>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</si>
  <si>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</si>
  <si>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</si>
  <si>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</si>
  <si>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</si>
  <si>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</si>
  <si>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</si>
  <si>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</si>
  <si>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</si>
  <si>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</si>
  <si>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</si>
  <si>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</si>
  <si>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</si>
  <si>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</si>
  <si>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</si>
  <si>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</si>
  <si>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</si>
  <si>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</si>
  <si>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шт</t>
  </si>
  <si>
    <t>Кровать медицинская двухфункциональная</t>
  </si>
  <si>
    <t>Кровать медицинская функциональная в комплекте с матрацем медицинским противопролежневым односекционным</t>
  </si>
  <si>
    <t>Исходя из имеющегося у Заказчика объёма финансового обеспечения для осуществления закупки НМЦД устанавливается в размере 1301680 руб. (один миллион триста одна тысяча шестьсот восемьдесят рублей 00 копеек)</t>
  </si>
  <si>
    <t>№ 208-24</t>
  </si>
  <si>
    <t xml:space="preserve"> на поставку кроватей больничных</t>
  </si>
  <si>
    <t>*</t>
  </si>
  <si>
    <t>https://223.rts-tender.ru/customer/participant-offers/19198639</t>
  </si>
  <si>
    <t>https://223.rts-tender.ru/customer/participant-offers/19198650</t>
  </si>
  <si>
    <t>Интернет источник*</t>
  </si>
  <si>
    <t>КП вх. № 2746 от 06.11.2024</t>
  </si>
  <si>
    <t>КП вх. № 2747 от 06.11.2024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</si>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</sst>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23.rts-tender.ru/customer/participant-offers/1919863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P7" sqref="P7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37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23</v>
      </c>
    </row>
    <row r="3" spans="1:13" x14ac:dyDescent="0.25">
      <c r="A3" s="7"/>
      <c r="B3" s="7"/>
      <c r="C3" s="7"/>
      <c r="D3" s="7"/>
      <c r="E3" s="3"/>
      <c r="F3" s="3"/>
      <c r="G3" s="43" t="s">
        <v>30</v>
      </c>
      <c r="H3" s="43"/>
      <c r="I3" s="43"/>
      <c r="J3" s="43"/>
      <c r="K3" s="43"/>
      <c r="L3" s="43"/>
      <c r="M3" s="43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29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3" t="s">
        <v>16</v>
      </c>
      <c r="K10" s="33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3" t="s">
        <v>15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39" t="s">
        <v>24</v>
      </c>
      <c r="B15" s="40"/>
      <c r="C15" s="41">
        <f>E20</f>
        <v>1301680</v>
      </c>
      <c r="D15" s="40"/>
      <c r="E15" s="26" t="s">
        <v>34</v>
      </c>
      <c r="F15" s="26" t="s">
        <v>35</v>
      </c>
      <c r="G15" s="26" t="s">
        <v>36</v>
      </c>
      <c r="H15" s="9"/>
      <c r="I15" s="10"/>
      <c r="J15" s="10"/>
      <c r="K15" s="10"/>
      <c r="L15" s="10"/>
      <c r="M15" s="9"/>
    </row>
    <row r="16" spans="1:13" x14ac:dyDescent="0.25">
      <c r="A16" s="38" t="s">
        <v>0</v>
      </c>
      <c r="B16" s="38" t="s">
        <v>1</v>
      </c>
      <c r="C16" s="38" t="s">
        <v>2</v>
      </c>
      <c r="D16" s="38"/>
      <c r="E16" s="9" t="s">
        <v>20</v>
      </c>
      <c r="F16" s="9" t="s">
        <v>21</v>
      </c>
      <c r="G16" s="9" t="s">
        <v>22</v>
      </c>
      <c r="H16" s="36" t="s">
        <v>11</v>
      </c>
      <c r="I16" s="38" t="s">
        <v>8</v>
      </c>
      <c r="J16" s="38" t="s">
        <v>9</v>
      </c>
      <c r="K16" s="38" t="s">
        <v>10</v>
      </c>
      <c r="L16" s="38" t="s">
        <v>6</v>
      </c>
      <c r="M16" s="35" t="s">
        <v>7</v>
      </c>
    </row>
    <row r="17" spans="1:15" x14ac:dyDescent="0.25">
      <c r="A17" s="42"/>
      <c r="B17" s="42"/>
      <c r="C17" s="11" t="s">
        <v>3</v>
      </c>
      <c r="D17" s="11" t="s">
        <v>4</v>
      </c>
      <c r="E17" s="21" t="s">
        <v>5</v>
      </c>
      <c r="F17" s="9" t="s">
        <v>5</v>
      </c>
      <c r="G17" s="9" t="s">
        <v>5</v>
      </c>
      <c r="H17" s="37"/>
      <c r="I17" s="38"/>
      <c r="J17" s="38"/>
      <c r="K17" s="38"/>
      <c r="L17" s="38"/>
      <c r="M17" s="35"/>
    </row>
    <row r="18" spans="1:15" ht="30" x14ac:dyDescent="0.25">
      <c r="A18" s="13">
        <v>1</v>
      </c>
      <c r="B18" s="44" t="s">
        <v>26</v>
      </c>
      <c r="C18" s="29" t="s">
        <v>25</v>
      </c>
      <c r="D18" s="29">
        <v>2</v>
      </c>
      <c r="E18" s="22">
        <v>83040</v>
      </c>
      <c r="F18" s="14">
        <v>85532</v>
      </c>
      <c r="G18" s="27">
        <v>87192</v>
      </c>
      <c r="H18" s="27">
        <f>ROUND(AVERAGE(E18:G18),2)</f>
        <v>85254.67</v>
      </c>
      <c r="I18" s="28">
        <f t="shared" ref="I18" si="0" xml:space="preserve"> COUNT(E18:G18)</f>
        <v>3</v>
      </c>
      <c r="J18" s="28">
        <f t="shared" ref="J18" si="1">STDEV(E18:G18)</f>
        <v>2089.8472033460566</v>
      </c>
      <c r="K18" s="28">
        <f t="shared" ref="K18" si="2">J18/H18*100</f>
        <v>2.4512993872899358</v>
      </c>
      <c r="L18" s="28" t="str">
        <f t="shared" ref="L18" si="3">IF(K18&lt;33,"ОДНОРОДНЫЕ","НЕОДНОРОДНЫЕ")</f>
        <v>ОДНОРОДНЫЕ</v>
      </c>
      <c r="M18" s="27">
        <f t="shared" ref="M18" si="4">D18*H18</f>
        <v>170509.34</v>
      </c>
    </row>
    <row r="19" spans="1:15" ht="45" x14ac:dyDescent="0.25">
      <c r="A19" s="13">
        <v>2</v>
      </c>
      <c r="B19" s="44" t="s">
        <v>27</v>
      </c>
      <c r="C19" s="29" t="s">
        <v>25</v>
      </c>
      <c r="D19" s="29">
        <v>25</v>
      </c>
      <c r="E19" s="22">
        <v>45424</v>
      </c>
      <c r="F19" s="14">
        <v>46787</v>
      </c>
      <c r="G19" s="25">
        <v>47696</v>
      </c>
      <c r="H19" s="27">
        <f>ROUND(AVERAGE(E19:G19),2)</f>
        <v>46635.67</v>
      </c>
      <c r="I19" s="24">
        <f t="shared" ref="I19" si="5" xml:space="preserve"> COUNT(E19:G19)</f>
        <v>3</v>
      </c>
      <c r="J19" s="24">
        <f t="shared" ref="J19" si="6">STDEV(E19:G19)</f>
        <v>1143.5350162252721</v>
      </c>
      <c r="K19" s="24">
        <f t="shared" ref="K19" si="7">J19/H19*100</f>
        <v>2.4520608714858652</v>
      </c>
      <c r="L19" s="24" t="str">
        <f t="shared" ref="L19" si="8">IF(K19&lt;33,"ОДНОРОДНЫЕ","НЕОДНОРОДНЫЕ")</f>
        <v>ОДНОРОДНЫЕ</v>
      </c>
      <c r="M19" s="25">
        <f t="shared" ref="M19" si="9">D19*H19</f>
        <v>1165891.75</v>
      </c>
    </row>
    <row r="20" spans="1:15" x14ac:dyDescent="0.25">
      <c r="A20" s="20"/>
      <c r="B20" s="15"/>
      <c r="C20" s="16"/>
      <c r="D20" s="17"/>
      <c r="E20" s="23">
        <f>SUMPRODUCT($D$18:$D$19,E18:E19)</f>
        <v>1301680</v>
      </c>
      <c r="F20" s="27">
        <f t="shared" ref="F20:G20" si="10">SUMPRODUCT($D$18:$D$19,F18:F19)</f>
        <v>1340739</v>
      </c>
      <c r="G20" s="27">
        <f t="shared" si="10"/>
        <v>1366784</v>
      </c>
      <c r="H20" s="9"/>
      <c r="I20" s="10"/>
      <c r="J20" s="10"/>
      <c r="K20" s="10"/>
      <c r="L20" s="10"/>
      <c r="M20" s="12">
        <f>SUM(M18:M19)</f>
        <v>1336401.0900000001</v>
      </c>
    </row>
    <row r="21" spans="1:15" x14ac:dyDescent="0.25">
      <c r="A21" s="7"/>
      <c r="B21" s="7"/>
      <c r="C21" s="7"/>
      <c r="D21" s="7"/>
      <c r="E21" s="3"/>
      <c r="F21" s="3"/>
      <c r="G21" s="3"/>
      <c r="H21" s="3"/>
      <c r="I21" s="7"/>
      <c r="J21" s="7"/>
      <c r="K21" s="7"/>
      <c r="L21" s="7"/>
      <c r="M21" s="3"/>
    </row>
    <row r="22" spans="1:15" s="7" customFormat="1" x14ac:dyDescent="0.25">
      <c r="A22" s="34" t="s">
        <v>19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5" s="7" customForma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5" s="7" customForma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5" s="19" customFormat="1" x14ac:dyDescent="0.25">
      <c r="A25" s="30" t="s">
        <v>28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18"/>
      <c r="O25" s="18"/>
    </row>
    <row r="27" spans="1:15" ht="15" customHeight="1" x14ac:dyDescent="0.25">
      <c r="A27" s="1" t="s">
        <v>31</v>
      </c>
      <c r="B27" s="45" t="s">
        <v>32</v>
      </c>
      <c r="C27" s="45"/>
      <c r="D27" s="45"/>
      <c r="E27" s="45"/>
      <c r="F27" s="45"/>
      <c r="G27" s="45"/>
    </row>
    <row r="28" spans="1:15" ht="15" customHeight="1" x14ac:dyDescent="0.25">
      <c r="B28" s="46" t="s">
        <v>33</v>
      </c>
      <c r="C28" s="46"/>
      <c r="D28" s="46"/>
      <c r="E28" s="46"/>
      <c r="F28" s="46"/>
      <c r="G28" s="46"/>
    </row>
  </sheetData>
  <mergeCells count="20">
    <mergeCell ref="G3:M3"/>
    <mergeCell ref="B16:B17"/>
    <mergeCell ref="C16:D16"/>
    <mergeCell ref="B27:G27"/>
    <mergeCell ref="B28:G28"/>
    <mergeCell ref="A25:M25"/>
    <mergeCell ref="A24:M24"/>
    <mergeCell ref="J10:K10"/>
    <mergeCell ref="B12:L12"/>
    <mergeCell ref="A22:M22"/>
    <mergeCell ref="A23:M23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</mergeCells>
  <conditionalFormatting sqref="L20">
    <cfRule type="containsText" dxfId="17" priority="88" operator="containsText" text="НЕ">
      <formula>NOT(ISERROR(SEARCH("НЕ",L20)))</formula>
    </cfRule>
    <cfRule type="containsText" dxfId="16" priority="89" operator="containsText" text="ОДНОРОДНЫЕ">
      <formula>NOT(ISERROR(SEARCH("ОДНОРОДНЫЕ",L20)))</formula>
    </cfRule>
    <cfRule type="containsText" dxfId="15" priority="90" operator="containsText" text="НЕОДНОРОДНЫЕ">
      <formula>NOT(ISERROR(SEARCH("НЕОДНОРОДНЫЕ",L20)))</formula>
    </cfRule>
  </conditionalFormatting>
  <conditionalFormatting sqref="L20">
    <cfRule type="containsText" dxfId="14" priority="85" operator="containsText" text="НЕОДНОРОДНЫЕ">
      <formula>NOT(ISERROR(SEARCH("НЕОДНОРОДНЫЕ",L20)))</formula>
    </cfRule>
    <cfRule type="containsText" dxfId="13" priority="86" operator="containsText" text="ОДНОРОДНЫЕ">
      <formula>NOT(ISERROR(SEARCH("ОДНОРОДНЫЕ",L20)))</formula>
    </cfRule>
    <cfRule type="containsText" dxfId="12" priority="87" operator="containsText" text="НЕОДНОРОДНЫЕ">
      <formula>NOT(ISERROR(SEARCH("НЕОДНОРОДНЫЕ",L20)))</formula>
    </cfRule>
  </conditionalFormatting>
  <conditionalFormatting sqref="L19">
    <cfRule type="containsText" dxfId="11" priority="34" operator="containsText" text="НЕ">
      <formula>NOT(ISERROR(SEARCH("НЕ",L19)))</formula>
    </cfRule>
    <cfRule type="containsText" dxfId="10" priority="35" operator="containsText" text="ОДНОРОДНЫЕ">
      <formula>NOT(ISERROR(SEARCH("ОДНОРОДНЫЕ",L19)))</formula>
    </cfRule>
    <cfRule type="containsText" dxfId="9" priority="36" operator="containsText" text="НЕОДНОРОДНЫЕ">
      <formula>NOT(ISERROR(SEARCH("НЕОДНОРОДНЫЕ",L19)))</formula>
    </cfRule>
  </conditionalFormatting>
  <conditionalFormatting sqref="L19">
    <cfRule type="containsText" dxfId="8" priority="31" operator="containsText" text="НЕОДНОРОДНЫЕ">
      <formula>NOT(ISERROR(SEARCH("НЕОДНОРОДНЫЕ",L19)))</formula>
    </cfRule>
    <cfRule type="containsText" dxfId="7" priority="32" operator="containsText" text="ОДНОРОДНЫЕ">
      <formula>NOT(ISERROR(SEARCH("ОДНОРОДНЫЕ",L19)))</formula>
    </cfRule>
    <cfRule type="containsText" dxfId="6" priority="33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hyperlinks>
    <hyperlink ref="B27" r:id="rId1"/>
  </hyperlinks>
  <pageMargins left="0.31496062992125984" right="0.19685039370078741" top="0.35433070866141736" bottom="0.35433070866141736" header="0.11811023622047245" footer="0.11811023622047245"/>
  <pageSetup paperSize="9" scale="7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2024-11-06T05:41:29Z</dcterms:modified>
</cp:coreProperties>
</file>