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E21" i="1" l="1"/>
  <c r="G21" i="1" l="1"/>
  <c r="F21" i="1"/>
  <c r="L20" i="1"/>
  <c r="O20" i="1" l="1"/>
  <c r="K20" i="1"/>
  <c r="M20" i="1" l="1"/>
  <c r="N20" i="1" s="1"/>
  <c r="L23" i="1"/>
  <c r="K23" i="1"/>
  <c r="L22" i="1"/>
  <c r="K22" i="1"/>
  <c r="J23" i="1"/>
  <c r="J22" i="1"/>
  <c r="O22" i="1" s="1"/>
  <c r="L24" i="1"/>
  <c r="J24" i="1"/>
  <c r="O24" i="1" s="1"/>
  <c r="K24" i="1"/>
  <c r="M24" i="1" l="1"/>
  <c r="M23" i="1"/>
  <c r="N23" i="1" s="1"/>
  <c r="M22" i="1"/>
  <c r="N22" i="1" s="1"/>
  <c r="O23" i="1"/>
  <c r="N24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<sst xmlns="http://schemas.openxmlformats.org/spreadsheetml/2006/main" count="42" uniqueCount="38">
  <si>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</si>
  <si>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</si>
  <si>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</si>
  <si>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</si>
  <si>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</si>
  <si>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</si>
  <si>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</si>
  <si>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</si>
  <si>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</si>
  <si>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</si>
  <si>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</si>
  <si>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</si>
  <si>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</si>
  <si>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</si>
  <si>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</si>
  <si>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</si>
  <si>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</si>
  <si>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</si>
  <si>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</si>
  <si>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</si>
  <si>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</si>
  <si>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</si>
  <si>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</si>
  <si>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</si>
  <si>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</si>
  <si>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</si>
  <si>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</si>
  <si>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</si>
  <si>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</si>
  <si>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</si>
  <si>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мес</t>
  </si>
  <si>
    <t>№ 198-24</t>
  </si>
  <si>
    <t>КП вх. 2684 от 30.10.2024</t>
  </si>
  <si>
    <t>КП вх. 2685 от 30.10.2024</t>
  </si>
  <si>
    <t>КП вх. 2686 от 30.10.2024</t>
  </si>
  <si>
    <t>Исходя из имеющегося у Заказчика объёма финансового обеспечения для осуществления закупки НМЦД устанавливается в размере 415200 руб. (четыреста пятнадцать тысяч двести рублей 00 копеек)</t>
  </si>
  <si>
    <t>Оказание услуг по техническому обслуживанию и ремонту системы контроля и управления доступом (СКУД), диспетчеризации и мониторинга инженерных систем здания (ДМИСЗ) телевизионной системы охранного наблюдения (ТСОН), системы внутренней экстренной связи (СВЭС), системы вызова персонала для маломобильных групп населения (МГН) установленных в зданиях и на прилегающих территориях объектов ОГАУЗ "ИГКБ № 8"</t>
  </si>
  <si>
    <t>на оказание услуг по техническому обслуживанию и ремонту системы контроля и управления доступом (СКУД), диспетчеризации и мониторинга инженерных систем здания (ДМИСЗ) телевизионной системы охранного наблюдения (ТСОН), системы внутренней экстренной связи (СВЭС), системы вызова персонала для маломобильных групп населения (МГН) установленных в зданиях и на прилегающих территориях объектов ОГАУЗ "ИГКБ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</si>
</sst>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PageLayoutView="70" workbookViewId="0">
      <selection activeCell="C17" sqref="A17:D17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26</v>
      </c>
    </row>
    <row r="2" spans="2:15" ht="14.45" customHeight="1" x14ac:dyDescent="0.25">
      <c r="O2" s="13" t="s">
        <v>27</v>
      </c>
    </row>
    <row r="3" spans="2:15" ht="72" customHeight="1" x14ac:dyDescent="0.25">
      <c r="E3" s="34" t="s">
        <v>37</v>
      </c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2:15" ht="14.45" customHeight="1" x14ac:dyDescent="0.25">
      <c r="O4" s="13" t="s">
        <v>29</v>
      </c>
    </row>
    <row r="5" spans="2:15" ht="14.45" customHeight="1" x14ac:dyDescent="0.25">
      <c r="O5" s="13" t="s">
        <v>28</v>
      </c>
    </row>
    <row r="6" spans="2:15" ht="14.45" customHeight="1" x14ac:dyDescent="0.25">
      <c r="O6" s="14" t="s">
        <v>31</v>
      </c>
    </row>
    <row r="8" spans="2:15" x14ac:dyDescent="0.25">
      <c r="O8" s="2" t="s">
        <v>15</v>
      </c>
    </row>
    <row r="9" spans="2:15" x14ac:dyDescent="0.25">
      <c r="O9" s="3" t="s">
        <v>20</v>
      </c>
    </row>
    <row r="10" spans="2:15" x14ac:dyDescent="0.25">
      <c r="O10" s="3" t="s">
        <v>16</v>
      </c>
    </row>
    <row r="12" spans="2:15" ht="28.9" customHeight="1" x14ac:dyDescent="0.25">
      <c r="L12" s="25" t="s">
        <v>19</v>
      </c>
      <c r="M12" s="25"/>
      <c r="O12" s="1" t="s">
        <v>17</v>
      </c>
    </row>
    <row r="14" spans="2:15" x14ac:dyDescent="0.25">
      <c r="B14" s="25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2:15" hidden="1" x14ac:dyDescent="0.25"/>
    <row r="17" spans="1:17" s="5" customFormat="1" ht="47.25" customHeight="1" x14ac:dyDescent="0.25">
      <c r="A17" s="28"/>
      <c r="B17" s="29"/>
      <c r="C17" s="30"/>
      <c r="D17" s="29"/>
      <c r="E17" s="22" t="s">
        <v>32</v>
      </c>
      <c r="F17" s="23" t="s">
        <v>33</v>
      </c>
      <c r="G17" s="23" t="s">
        <v>34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33" t="s">
        <v>0</v>
      </c>
      <c r="B18" s="33" t="s">
        <v>1</v>
      </c>
      <c r="C18" s="33" t="s">
        <v>2</v>
      </c>
      <c r="D18" s="33"/>
      <c r="E18" s="7" t="s">
        <v>5</v>
      </c>
      <c r="F18" s="7" t="s">
        <v>7</v>
      </c>
      <c r="G18" s="7" t="s">
        <v>8</v>
      </c>
      <c r="H18" s="7" t="s">
        <v>21</v>
      </c>
      <c r="I18" s="7" t="s">
        <v>22</v>
      </c>
      <c r="J18" s="31" t="s">
        <v>14</v>
      </c>
      <c r="K18" s="33" t="s">
        <v>11</v>
      </c>
      <c r="L18" s="33" t="s">
        <v>12</v>
      </c>
      <c r="M18" s="33" t="s">
        <v>13</v>
      </c>
      <c r="N18" s="33" t="s">
        <v>9</v>
      </c>
      <c r="O18" s="27" t="s">
        <v>10</v>
      </c>
    </row>
    <row r="19" spans="1:17" s="5" customFormat="1" ht="30" x14ac:dyDescent="0.25">
      <c r="A19" s="33"/>
      <c r="B19" s="33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2"/>
      <c r="K19" s="33"/>
      <c r="L19" s="33"/>
      <c r="M19" s="33"/>
      <c r="N19" s="33"/>
      <c r="O19" s="27"/>
    </row>
    <row r="20" spans="1:17" s="16" customFormat="1" ht="180" x14ac:dyDescent="0.25">
      <c r="A20" s="15">
        <v>1</v>
      </c>
      <c r="B20" s="21" t="s">
        <v>36</v>
      </c>
      <c r="C20" s="15" t="s">
        <v>30</v>
      </c>
      <c r="D20" s="9">
        <v>12</v>
      </c>
      <c r="E20" s="17">
        <v>35000</v>
      </c>
      <c r="F20" s="17">
        <v>36200</v>
      </c>
      <c r="G20" s="17">
        <v>34600</v>
      </c>
      <c r="H20" s="17"/>
      <c r="I20" s="17"/>
      <c r="J20" s="17">
        <f>ROUND(AVERAGE(E20:I20),2)</f>
        <v>35266.67</v>
      </c>
      <c r="K20" s="15">
        <f>COUNT(E20:I20)</f>
        <v>3</v>
      </c>
      <c r="L20" s="15">
        <f>STDEV(E20:I20)</f>
        <v>832.6663997864531</v>
      </c>
      <c r="M20" s="15">
        <f>L20/J20*100</f>
        <v>2.3610576212226819</v>
      </c>
      <c r="N20" s="15" t="str">
        <f>IF(M20&lt;33,"ОДНОРОДНЫЕ","НЕОДНОРОДНЫЕ")</f>
        <v>ОДНОРОДНЫЕ</v>
      </c>
      <c r="O20" s="17">
        <f>D20*J20</f>
        <v>423200.04</v>
      </c>
      <c r="Q20" s="20"/>
    </row>
    <row r="21" spans="1:17" s="5" customFormat="1" x14ac:dyDescent="0.25">
      <c r="A21" s="8"/>
      <c r="B21" s="8" t="s">
        <v>24</v>
      </c>
      <c r="C21" s="8"/>
      <c r="D21" s="9"/>
      <c r="E21" s="7">
        <f>SUMPRODUCT($D$20:$D$20,E20:E20)</f>
        <v>420000</v>
      </c>
      <c r="F21" s="17">
        <f>SUMPRODUCT($D$20:$D$20,F20:F20)</f>
        <v>434400</v>
      </c>
      <c r="G21" s="17">
        <f>SUMPRODUCT($D$20:$D$20,G20:G20)</f>
        <v>415200</v>
      </c>
      <c r="H21" s="7"/>
      <c r="I21" s="7"/>
      <c r="J21" s="7"/>
      <c r="K21" s="8"/>
      <c r="L21" s="8"/>
      <c r="M21" s="8"/>
      <c r="N21" s="8"/>
      <c r="O21" s="7"/>
    </row>
    <row r="22" spans="1:17" s="5" customFormat="1" hidden="1" x14ac:dyDescent="0.25">
      <c r="A22" s="8">
        <v>3</v>
      </c>
      <c r="B22" s="8"/>
      <c r="C22" s="8"/>
      <c r="D22" s="10"/>
      <c r="E22" s="7"/>
      <c r="F22" s="7"/>
      <c r="G22" s="7"/>
      <c r="H22" s="7"/>
      <c r="I22" s="7"/>
      <c r="J22" s="7" t="e">
        <f t="shared" ref="J22:J23" si="0">AVERAGE(E22:I22)</f>
        <v>#DIV/0!</v>
      </c>
      <c r="K22" s="8">
        <f t="shared" ref="K22:K23" si="1">COUNT(E22:I22)</f>
        <v>0</v>
      </c>
      <c r="L22" s="8" t="e">
        <f t="shared" ref="L22:L23" si="2">STDEV(E22:I22)</f>
        <v>#DIV/0!</v>
      </c>
      <c r="M22" s="8" t="e">
        <f t="shared" ref="M22:M23" si="3">L22/J22*100</f>
        <v>#DIV/0!</v>
      </c>
      <c r="N22" s="8" t="e">
        <f t="shared" ref="N22:N23" si="4">IF(M22&lt;33,"ОДНОРОДНЫЕ","НЕОДНОРОДНЫЕ")</f>
        <v>#DIV/0!</v>
      </c>
      <c r="O22" s="7" t="e">
        <f t="shared" ref="O22:O23" si="5">D22*J22</f>
        <v>#DIV/0!</v>
      </c>
    </row>
    <row r="23" spans="1:17" s="5" customFormat="1" hidden="1" x14ac:dyDescent="0.25">
      <c r="A23" s="8">
        <v>4</v>
      </c>
      <c r="B23" s="11"/>
      <c r="C23" s="8"/>
      <c r="D23" s="12"/>
      <c r="E23" s="7"/>
      <c r="F23" s="7"/>
      <c r="G23" s="7"/>
      <c r="H23" s="7"/>
      <c r="I23" s="7"/>
      <c r="J23" s="7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7" t="e">
        <f t="shared" si="5"/>
        <v>#DIV/0!</v>
      </c>
    </row>
    <row r="24" spans="1:17" s="5" customFormat="1" ht="14.45" hidden="1" customHeight="1" x14ac:dyDescent="0.25">
      <c r="A24" s="8">
        <v>5</v>
      </c>
      <c r="B24" s="11"/>
      <c r="C24" s="8"/>
      <c r="D24" s="12"/>
      <c r="E24" s="7"/>
      <c r="F24" s="7"/>
      <c r="G24" s="7"/>
      <c r="H24" s="7"/>
      <c r="I24" s="7"/>
      <c r="J24" s="7" t="e">
        <f>AVERAGE(E24:I24)</f>
        <v>#DIV/0!</v>
      </c>
      <c r="K24" s="8">
        <f>COUNT(E24:I24)</f>
        <v>0</v>
      </c>
      <c r="L24" s="8" t="e">
        <f>STDEV(E24:I24)</f>
        <v>#DIV/0!</v>
      </c>
      <c r="M24" s="8" t="e">
        <f>L24/J24*100</f>
        <v>#DIV/0!</v>
      </c>
      <c r="N24" s="8" t="e">
        <f>IF(M24&lt;33,"ОДНОРОДНЫЕ","НЕОДНОРОДНЫЕ")</f>
        <v>#DIV/0!</v>
      </c>
      <c r="O24" s="7" t="e">
        <f>D24*J24</f>
        <v>#DIV/0!</v>
      </c>
    </row>
    <row r="26" spans="1:17" x14ac:dyDescent="0.25">
      <c r="A26" s="26" t="s">
        <v>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7" x14ac:dyDescent="0.25">
      <c r="A27" s="26" t="s">
        <v>23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Q27" s="24"/>
    </row>
    <row r="28" spans="1:17" s="18" customForma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 x14ac:dyDescent="0.25">
      <c r="A29" s="35" t="s">
        <v>35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</sheetData>
  <mergeCells count="17">
    <mergeCell ref="E3:O3"/>
    <mergeCell ref="A18:A19"/>
    <mergeCell ref="B18:B19"/>
    <mergeCell ref="C18:D18"/>
    <mergeCell ref="A29:O29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1:N24">
    <cfRule type="containsText" dxfId="11" priority="16" operator="containsText" text="НЕ">
      <formula>NOT(ISERROR(SEARCH("НЕ",N21)))</formula>
    </cfRule>
    <cfRule type="containsText" dxfId="10" priority="17" operator="containsText" text="ОДНОРОДНЫЕ">
      <formula>NOT(ISERROR(SEARCH("ОДНОРОДНЫЕ",N21)))</formula>
    </cfRule>
    <cfRule type="containsText" dxfId="9" priority="18" operator="containsText" text="НЕОДНОРОДНЫЕ">
      <formula>NOT(ISERROR(SEARCH("НЕОДНОРОДНЫЕ",N21)))</formula>
    </cfRule>
  </conditionalFormatting>
  <conditionalFormatting sqref="N21:N24">
    <cfRule type="containsText" dxfId="8" priority="13" operator="containsText" text="НЕОДНОРОДНЫЕ">
      <formula>NOT(ISERROR(SEARCH("НЕОДНОРОДНЫЕ",N21)))</formula>
    </cfRule>
    <cfRule type="containsText" dxfId="7" priority="14" operator="containsText" text="ОДНОРОДНЫЕ">
      <formula>NOT(ISERROR(SEARCH("ОДНОРОДНЫЕ",N21)))</formula>
    </cfRule>
    <cfRule type="containsText" dxfId="6" priority="15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2024-10-31T08:13:30Z</dcterms:modified>
</cp:coreProperties>
</file>