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1" i="1" l="1"/>
  <c r="M21" i="1" s="1"/>
  <c r="I21" i="1"/>
  <c r="J21" i="1"/>
  <c r="H22" i="1"/>
  <c r="M22" i="1" s="1"/>
  <c r="I22" i="1"/>
  <c r="J22" i="1"/>
  <c r="H23" i="1"/>
  <c r="M23" i="1" s="1"/>
  <c r="I23" i="1"/>
  <c r="J23" i="1"/>
  <c r="K23" i="1" s="1"/>
  <c r="L23" i="1" s="1"/>
  <c r="H24" i="1"/>
  <c r="M24" i="1" s="1"/>
  <c r="I24" i="1"/>
  <c r="J24" i="1"/>
  <c r="H25" i="1"/>
  <c r="M25" i="1" s="1"/>
  <c r="I25" i="1"/>
  <c r="J25" i="1"/>
  <c r="K24" i="1" l="1"/>
  <c r="L24" i="1" s="1"/>
  <c r="K22" i="1"/>
  <c r="L22" i="1" s="1"/>
  <c r="K25" i="1"/>
  <c r="L25" i="1" s="1"/>
  <c r="K21" i="1"/>
  <c r="L21" i="1" s="1"/>
  <c r="H20" i="1" l="1"/>
  <c r="M20" i="1" s="1"/>
  <c r="I20" i="1"/>
  <c r="J20" i="1"/>
  <c r="G26" i="1"/>
  <c r="F26" i="1"/>
  <c r="E26" i="1"/>
  <c r="C17" i="1" s="1"/>
  <c r="M26" i="1" l="1"/>
  <c r="K20" i="1"/>
  <c r="L20" i="1" s="1"/>
</calcChain>
</file>

<file path=xl/sharedStrings.xml><?xml version="1.0" encoding="utf-8"?>
<sst xmlns="http://schemas.openxmlformats.org/spreadsheetml/2006/main" count="48" uniqueCount="42">
  <si>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</si>
  <si>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</si>
  <si>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</si>
  <si>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</si>
  <si>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</si>
  <si>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</si>
  <si>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</si>
  <si>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</si>
  <si>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</si>
  <si>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</si>
  <si>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</si>
  <si>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</si>
  <si>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</si>
  <si>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</si>
  <si>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</si>
  <si>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</si>
  <si>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</si>
  <si>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</si>
  <si>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</si>
  <si>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</si>
  <si>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</si>
  <si>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</si>
  <si>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</si>
  <si>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</si>
  <si>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</si>
  <si>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</si>
  <si>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</si>
  <si>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</si>
  <si>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набор</t>
  </si>
  <si>
    <t>№ 052-24</t>
  </si>
  <si>
    <t>на поставку реагентов и расходных материалов для автоматического коагулометра АК-37</t>
  </si>
  <si>
    <t>вх. № 518 от 29.02.2024</t>
  </si>
  <si>
    <t>вх. № 538 от 29.02.2024</t>
  </si>
  <si>
    <t>вх. № 537 от 29.02.2024</t>
  </si>
  <si>
    <t>Набор реагентов для определения активированного парциального тромбопластинового времени</t>
  </si>
  <si>
    <t>Набор реагентов для определения концентрации фибриногена</t>
  </si>
  <si>
    <t>Реагент  для определения протромбинового времени (Техпластин-тест)</t>
  </si>
  <si>
    <t>Калибровочная плазма (АК калибратор)</t>
  </si>
  <si>
    <t>Набор калибраторов для определения концентрации фибриногена  (Фибриноген-калибратор)</t>
  </si>
  <si>
    <t>Кювета одноразовая</t>
  </si>
  <si>
    <t>штука</t>
  </si>
  <si>
    <t>Исходя из имеющегося у Заказчика объёма финансового обеспечения для осуществления закупки НМЦД устанавливается в размере 1 004 588,75 руб. (один миллион четыре тысячи пятьсот восемьдесят восемь рублей семьдесят пять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</si>
</sst>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85" zoomScaleNormal="85" zoomScalePageLayoutView="70" workbookViewId="0">
      <selection activeCell="F20" sqref="F20:F25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21</v>
      </c>
    </row>
    <row r="2" spans="2:13" ht="14.45" customHeight="1" x14ac:dyDescent="0.25">
      <c r="M2" s="10" t="s">
        <v>22</v>
      </c>
    </row>
    <row r="3" spans="2:13" x14ac:dyDescent="0.25">
      <c r="E3" s="37" t="s">
        <v>30</v>
      </c>
      <c r="F3" s="37"/>
      <c r="G3" s="37"/>
      <c r="H3" s="37"/>
      <c r="I3" s="37"/>
      <c r="J3" s="37"/>
      <c r="K3" s="37"/>
      <c r="L3" s="37"/>
      <c r="M3" s="37"/>
    </row>
    <row r="4" spans="2:13" x14ac:dyDescent="0.25">
      <c r="G4" s="7"/>
      <c r="H4" s="7"/>
      <c r="I4" s="6"/>
      <c r="J4" s="6"/>
      <c r="K4" s="6"/>
      <c r="L4" s="6"/>
      <c r="M4" s="11" t="s">
        <v>24</v>
      </c>
    </row>
    <row r="5" spans="2:13" x14ac:dyDescent="0.25">
      <c r="G5" s="7"/>
      <c r="H5" s="7"/>
      <c r="I5" s="6"/>
      <c r="J5" s="6"/>
      <c r="K5" s="6"/>
      <c r="L5" s="6"/>
      <c r="M5" s="11" t="s">
        <v>23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29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1" t="s">
        <v>17</v>
      </c>
      <c r="K12" s="41"/>
      <c r="M12" s="1" t="s">
        <v>15</v>
      </c>
    </row>
    <row r="14" spans="2:13" x14ac:dyDescent="0.25">
      <c r="B14" s="41" t="s">
        <v>16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2:13" hidden="1" x14ac:dyDescent="0.25"/>
    <row r="17" spans="1:15" ht="54.6" customHeight="1" x14ac:dyDescent="0.25">
      <c r="A17" s="45" t="s">
        <v>11</v>
      </c>
      <c r="B17" s="46"/>
      <c r="C17" s="47">
        <f>E26</f>
        <v>1009250</v>
      </c>
      <c r="D17" s="48"/>
      <c r="E17" s="29" t="s">
        <v>31</v>
      </c>
      <c r="F17" s="29" t="s">
        <v>32</v>
      </c>
      <c r="G17" s="29" t="s">
        <v>33</v>
      </c>
      <c r="H17" s="15"/>
      <c r="I17" s="12"/>
      <c r="J17" s="12"/>
      <c r="K17" s="12"/>
      <c r="L17" s="12"/>
      <c r="M17" s="15"/>
    </row>
    <row r="18" spans="1:15" ht="30" customHeight="1" x14ac:dyDescent="0.25">
      <c r="A18" s="35" t="s">
        <v>0</v>
      </c>
      <c r="B18" s="35" t="s">
        <v>1</v>
      </c>
      <c r="C18" s="35" t="s">
        <v>2</v>
      </c>
      <c r="D18" s="35"/>
      <c r="E18" s="24" t="s">
        <v>25</v>
      </c>
      <c r="F18" s="24" t="s">
        <v>26</v>
      </c>
      <c r="G18" s="24" t="s">
        <v>27</v>
      </c>
      <c r="H18" s="49" t="s">
        <v>12</v>
      </c>
      <c r="I18" s="35" t="s">
        <v>8</v>
      </c>
      <c r="J18" s="35" t="s">
        <v>9</v>
      </c>
      <c r="K18" s="35" t="s">
        <v>10</v>
      </c>
      <c r="L18" s="35" t="s">
        <v>6</v>
      </c>
      <c r="M18" s="44" t="s">
        <v>7</v>
      </c>
    </row>
    <row r="19" spans="1:15" x14ac:dyDescent="0.25">
      <c r="A19" s="36"/>
      <c r="B19" s="36"/>
      <c r="C19" s="13" t="s">
        <v>3</v>
      </c>
      <c r="D19" s="13" t="s">
        <v>4</v>
      </c>
      <c r="E19" s="16" t="s">
        <v>5</v>
      </c>
      <c r="F19" s="15" t="s">
        <v>5</v>
      </c>
      <c r="G19" s="15" t="s">
        <v>5</v>
      </c>
      <c r="H19" s="50"/>
      <c r="I19" s="35"/>
      <c r="J19" s="35"/>
      <c r="K19" s="35"/>
      <c r="L19" s="35"/>
      <c r="M19" s="44"/>
    </row>
    <row r="20" spans="1:15" s="20" customFormat="1" ht="45" x14ac:dyDescent="0.25">
      <c r="A20" s="4">
        <v>1</v>
      </c>
      <c r="B20" s="34" t="s">
        <v>34</v>
      </c>
      <c r="C20" s="33" t="s">
        <v>28</v>
      </c>
      <c r="D20" s="17">
        <v>6</v>
      </c>
      <c r="E20" s="18">
        <v>5450</v>
      </c>
      <c r="F20" s="19">
        <v>5390</v>
      </c>
      <c r="G20" s="21">
        <v>5500</v>
      </c>
      <c r="H20" s="21">
        <f t="shared" ref="H20" si="0">AVERAGE(E20:G20)</f>
        <v>5446.666666666667</v>
      </c>
      <c r="I20" s="23">
        <f t="shared" ref="I20" si="1" xml:space="preserve"> COUNT(E20:G20)</f>
        <v>3</v>
      </c>
      <c r="J20" s="23">
        <f t="shared" ref="J20" si="2">STDEV(E20:G20)</f>
        <v>55.075705472861017</v>
      </c>
      <c r="K20" s="23">
        <f t="shared" ref="K20" si="3">J20/H20*100</f>
        <v>1.0111818630268241</v>
      </c>
      <c r="L20" s="23" t="str">
        <f t="shared" ref="L20" si="4">IF(K20&lt;33,"ОДНОРОДНЫЕ","НЕОДНОРОДНЫЕ")</f>
        <v>ОДНОРОДНЫЕ</v>
      </c>
      <c r="M20" s="21">
        <f t="shared" ref="M20" si="5">D20*H20</f>
        <v>32680</v>
      </c>
    </row>
    <row r="21" spans="1:15" s="30" customFormat="1" ht="30" x14ac:dyDescent="0.25">
      <c r="A21" s="4">
        <v>2</v>
      </c>
      <c r="B21" s="34" t="s">
        <v>35</v>
      </c>
      <c r="C21" s="33" t="s">
        <v>28</v>
      </c>
      <c r="D21" s="17">
        <v>35</v>
      </c>
      <c r="E21" s="18">
        <v>14700</v>
      </c>
      <c r="F21" s="19">
        <v>14630</v>
      </c>
      <c r="G21" s="31">
        <v>14750</v>
      </c>
      <c r="H21" s="31">
        <f t="shared" ref="H21:H25" si="6">AVERAGE(E21:G21)</f>
        <v>14693.333333333334</v>
      </c>
      <c r="I21" s="32">
        <f t="shared" ref="I21:I25" si="7" xml:space="preserve"> COUNT(E21:G21)</f>
        <v>3</v>
      </c>
      <c r="J21" s="32">
        <f t="shared" ref="J21:J25" si="8">STDEV(E21:G21)</f>
        <v>60.277137733417078</v>
      </c>
      <c r="K21" s="32">
        <f t="shared" ref="K21:K25" si="9">J21/H21*100</f>
        <v>0.41023460344884577</v>
      </c>
      <c r="L21" s="32" t="str">
        <f t="shared" ref="L21:L25" si="10">IF(K21&lt;33,"ОДНОРОДНЫЕ","НЕОДНОРОДНЫЕ")</f>
        <v>ОДНОРОДНЫЕ</v>
      </c>
      <c r="M21" s="31">
        <f t="shared" ref="M21:M25" si="11">D21*H21</f>
        <v>514266.66666666669</v>
      </c>
    </row>
    <row r="22" spans="1:15" s="30" customFormat="1" ht="30" x14ac:dyDescent="0.25">
      <c r="A22" s="4">
        <v>3</v>
      </c>
      <c r="B22" s="34" t="s">
        <v>36</v>
      </c>
      <c r="C22" s="33" t="s">
        <v>28</v>
      </c>
      <c r="D22" s="17">
        <v>35</v>
      </c>
      <c r="E22" s="18">
        <v>7350</v>
      </c>
      <c r="F22" s="19">
        <v>7315</v>
      </c>
      <c r="G22" s="31">
        <v>7400</v>
      </c>
      <c r="H22" s="31">
        <f t="shared" si="6"/>
        <v>7355</v>
      </c>
      <c r="I22" s="32">
        <f t="shared" si="7"/>
        <v>3</v>
      </c>
      <c r="J22" s="32">
        <f t="shared" si="8"/>
        <v>42.720018726587654</v>
      </c>
      <c r="K22" s="32">
        <f t="shared" si="9"/>
        <v>0.58082962238732361</v>
      </c>
      <c r="L22" s="32" t="str">
        <f t="shared" si="10"/>
        <v>ОДНОРОДНЫЕ</v>
      </c>
      <c r="M22" s="31">
        <f t="shared" si="11"/>
        <v>257425</v>
      </c>
    </row>
    <row r="23" spans="1:15" s="30" customFormat="1" x14ac:dyDescent="0.25">
      <c r="A23" s="4">
        <v>4</v>
      </c>
      <c r="B23" s="34" t="s">
        <v>37</v>
      </c>
      <c r="C23" s="33" t="s">
        <v>28</v>
      </c>
      <c r="D23" s="17">
        <v>1</v>
      </c>
      <c r="E23" s="18">
        <v>19300</v>
      </c>
      <c r="F23" s="19">
        <v>19250</v>
      </c>
      <c r="G23" s="31">
        <v>19350</v>
      </c>
      <c r="H23" s="31">
        <f t="shared" si="6"/>
        <v>19300</v>
      </c>
      <c r="I23" s="32">
        <f t="shared" si="7"/>
        <v>3</v>
      </c>
      <c r="J23" s="32">
        <f t="shared" si="8"/>
        <v>50</v>
      </c>
      <c r="K23" s="32">
        <f t="shared" si="9"/>
        <v>0.2590673575129534</v>
      </c>
      <c r="L23" s="32" t="str">
        <f t="shared" si="10"/>
        <v>ОДНОРОДНЫЕ</v>
      </c>
      <c r="M23" s="31">
        <f t="shared" si="11"/>
        <v>19300</v>
      </c>
    </row>
    <row r="24" spans="1:15" s="30" customFormat="1" ht="45" x14ac:dyDescent="0.25">
      <c r="A24" s="4">
        <v>5</v>
      </c>
      <c r="B24" s="34" t="s">
        <v>38</v>
      </c>
      <c r="C24" s="33" t="s">
        <v>28</v>
      </c>
      <c r="D24" s="17">
        <v>1</v>
      </c>
      <c r="E24" s="18">
        <v>6100</v>
      </c>
      <c r="F24" s="19">
        <v>6063.75</v>
      </c>
      <c r="G24" s="31">
        <v>6200</v>
      </c>
      <c r="H24" s="31">
        <f t="shared" si="6"/>
        <v>6121.25</v>
      </c>
      <c r="I24" s="32">
        <f t="shared" si="7"/>
        <v>3</v>
      </c>
      <c r="J24" s="32">
        <f t="shared" si="8"/>
        <v>70.566900881362216</v>
      </c>
      <c r="K24" s="32">
        <f t="shared" si="9"/>
        <v>1.1528184746802077</v>
      </c>
      <c r="L24" s="32" t="str">
        <f t="shared" si="10"/>
        <v>ОДНОРОДНЫЕ</v>
      </c>
      <c r="M24" s="31">
        <f t="shared" si="11"/>
        <v>6121.25</v>
      </c>
    </row>
    <row r="25" spans="1:15" s="30" customFormat="1" x14ac:dyDescent="0.25">
      <c r="A25" s="4">
        <v>6</v>
      </c>
      <c r="B25" s="34" t="s">
        <v>39</v>
      </c>
      <c r="C25" s="33" t="s">
        <v>40</v>
      </c>
      <c r="D25" s="51">
        <v>6000</v>
      </c>
      <c r="E25" s="18">
        <v>29.9</v>
      </c>
      <c r="F25" s="19">
        <v>29.81</v>
      </c>
      <c r="G25" s="31">
        <v>30</v>
      </c>
      <c r="H25" s="31">
        <f t="shared" si="6"/>
        <v>29.903333333333332</v>
      </c>
      <c r="I25" s="32">
        <f t="shared" si="7"/>
        <v>3</v>
      </c>
      <c r="J25" s="32">
        <f t="shared" si="8"/>
        <v>9.5043849529222332E-2</v>
      </c>
      <c r="K25" s="32">
        <f t="shared" si="9"/>
        <v>0.31783697312191173</v>
      </c>
      <c r="L25" s="32" t="str">
        <f t="shared" si="10"/>
        <v>ОДНОРОДНЫЕ</v>
      </c>
      <c r="M25" s="31">
        <f t="shared" si="11"/>
        <v>179420</v>
      </c>
    </row>
    <row r="26" spans="1:15" x14ac:dyDescent="0.25">
      <c r="A26" s="4"/>
      <c r="B26" s="25"/>
      <c r="C26" s="26"/>
      <c r="D26" s="28"/>
      <c r="E26" s="27">
        <f>SUMPRODUCT($D$20:$D$25,E20:E25)</f>
        <v>1009250</v>
      </c>
      <c r="F26" s="27">
        <f>SUMPRODUCT($D$20:$D$25,F20:F25)</f>
        <v>1004588.75</v>
      </c>
      <c r="G26" s="22">
        <f>SUMPRODUCT($D$20:$D$25,G20:G25)</f>
        <v>1013800</v>
      </c>
      <c r="H26" s="15"/>
      <c r="I26" s="12"/>
      <c r="J26" s="12"/>
      <c r="K26" s="12"/>
      <c r="L26" s="12"/>
      <c r="M26" s="3">
        <f>SUM(M20:M25)</f>
        <v>1009212.9166666667</v>
      </c>
    </row>
    <row r="28" spans="1:15" x14ac:dyDescent="0.25">
      <c r="A28" s="42" t="s">
        <v>20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15" x14ac:dyDescent="0.25">
      <c r="A29" s="43" t="s">
        <v>19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</row>
    <row r="30" spans="1:15" ht="15" customHeight="1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1:15" s="6" customFormat="1" ht="29.25" customHeight="1" x14ac:dyDescent="0.25">
      <c r="A31" s="38" t="s">
        <v>41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5"/>
      <c r="O31" s="5"/>
    </row>
    <row r="33" spans="10:12" x14ac:dyDescent="0.25">
      <c r="J33" s="9"/>
    </row>
    <row r="37" spans="10:12" x14ac:dyDescent="0.25">
      <c r="L37" s="9"/>
    </row>
  </sheetData>
  <mergeCells count="18">
    <mergeCell ref="K18:K19"/>
    <mergeCell ref="L18:L19"/>
    <mergeCell ref="A18:A19"/>
    <mergeCell ref="B18:B19"/>
    <mergeCell ref="C18:D18"/>
    <mergeCell ref="E3:M3"/>
    <mergeCell ref="A31:M31"/>
    <mergeCell ref="A30:M30"/>
    <mergeCell ref="J12:K12"/>
    <mergeCell ref="B14:L14"/>
    <mergeCell ref="A28:M28"/>
    <mergeCell ref="A29:M29"/>
    <mergeCell ref="M18:M19"/>
    <mergeCell ref="A17:B17"/>
    <mergeCell ref="C17:D17"/>
    <mergeCell ref="H18:H19"/>
    <mergeCell ref="I18:I19"/>
    <mergeCell ref="J18:J19"/>
  </mergeCells>
  <conditionalFormatting sqref="L26">
    <cfRule type="containsText" dxfId="11" priority="58" operator="containsText" text="НЕ">
      <formula>NOT(ISERROR(SEARCH("НЕ",L26)))</formula>
    </cfRule>
    <cfRule type="containsText" dxfId="10" priority="59" operator="containsText" text="ОДНОРОДНЫЕ">
      <formula>NOT(ISERROR(SEARCH("ОДНОРОДНЫЕ",L26)))</formula>
    </cfRule>
    <cfRule type="containsText" dxfId="9" priority="60" operator="containsText" text="НЕОДНОРОДНЫЕ">
      <formula>NOT(ISERROR(SEARCH("НЕОДНОРОДНЫЕ",L26)))</formula>
    </cfRule>
  </conditionalFormatting>
  <conditionalFormatting sqref="L26">
    <cfRule type="containsText" dxfId="8" priority="55" operator="containsText" text="НЕОДНОРОДНЫЕ">
      <formula>NOT(ISERROR(SEARCH("НЕОДНОРОДНЫЕ",L26)))</formula>
    </cfRule>
    <cfRule type="containsText" dxfId="7" priority="56" operator="containsText" text="ОДНОРОДНЫЕ">
      <formula>NOT(ISERROR(SEARCH("ОДНОРОДНЫЕ",L26)))</formula>
    </cfRule>
    <cfRule type="containsText" dxfId="6" priority="57" operator="containsText" text="НЕОДНОРОДНЫЕ">
      <formula>NOT(ISERROR(SEARCH("НЕОДНОРОДНЫЕ",L26)))</formula>
    </cfRule>
  </conditionalFormatting>
  <conditionalFormatting sqref="L20:L25">
    <cfRule type="containsText" dxfId="5" priority="4" operator="containsText" text="НЕ">
      <formula>NOT(ISERROR(SEARCH("НЕ",L20)))</formula>
    </cfRule>
    <cfRule type="containsText" dxfId="4" priority="5" operator="containsText" text="ОДНОРОДНЫЕ">
      <formula>NOT(ISERROR(SEARCH("ОДНОРОДНЫЕ",L20)))</formula>
    </cfRule>
    <cfRule type="containsText" dxfId="3" priority="6" operator="containsText" text="НЕОДНОРОДНЫЕ">
      <formula>NOT(ISERROR(SEARCH("НЕОДНОРОДНЫЕ",L20)))</formula>
    </cfRule>
  </conditionalFormatting>
  <conditionalFormatting sqref="L20:L25">
    <cfRule type="containsText" dxfId="2" priority="1" operator="containsText" text="НЕОДНОРОДНЫЕ">
      <formula>NOT(ISERROR(SEARCH("НЕОДНОРОДНЫЕ",L20)))</formula>
    </cfRule>
    <cfRule type="containsText" dxfId="1" priority="2" operator="containsText" text="ОДНОРОДНЫЕ">
      <formula>NOT(ISERROR(SEARCH("ОДНОРОДНЫЕ",L20)))</formula>
    </cfRule>
    <cfRule type="containsText" dxfId="0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2024-03-13T01:23:43Z</dcterms:modified>
</cp:coreProperties>
</file>