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0" i="1" l="1"/>
  <c r="G30" i="1"/>
  <c r="E30" i="1"/>
  <c r="H20" i="1"/>
  <c r="I20" i="1"/>
  <c r="J2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K20" i="1" l="1"/>
  <c r="L20" i="1" s="1"/>
  <c r="M20" i="1"/>
  <c r="H24" i="1" l="1"/>
  <c r="M24" i="1" s="1"/>
  <c r="I24" i="1"/>
  <c r="J24" i="1"/>
  <c r="H25" i="1"/>
  <c r="M25" i="1" s="1"/>
  <c r="I25" i="1"/>
  <c r="J25" i="1"/>
  <c r="H26" i="1"/>
  <c r="M26" i="1" s="1"/>
  <c r="I26" i="1"/>
  <c r="J26" i="1"/>
  <c r="K26" i="1" s="1"/>
  <c r="L26" i="1" s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M30" i="1" l="1"/>
  <c r="K28" i="1"/>
  <c r="L28" i="1" s="1"/>
  <c r="K27" i="1"/>
  <c r="L27" i="1" s="1"/>
  <c r="K29" i="1"/>
  <c r="L29" i="1" s="1"/>
  <c r="K25" i="1"/>
  <c r="L25" i="1" s="1"/>
  <c r="K24" i="1"/>
  <c r="L24" i="1" s="1"/>
</calcChain>
</file>

<file path=xl/sharedStrings.xml><?xml version="1.0" encoding="utf-8"?>
<sst xmlns="http://schemas.openxmlformats.org/spreadsheetml/2006/main" count="55" uniqueCount="45">
  <si>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</si>
  <si>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</si>
  <si>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</si>
  <si>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</si>
  <si>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</si>
  <si>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</si>
  <si>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</si>
  <si>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</si>
  <si>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</si>
  <si>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</si>
  <si>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</si>
  <si>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</si>
  <si>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</si>
  <si>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</si>
  <si>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</si>
  <si>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</si>
  <si>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</si>
  <si>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</si>
  <si>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</si>
  <si>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</si>
  <si>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</si>
  <si>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</si>
  <si>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</si>
  <si>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</si>
  <si>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</si>
  <si>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</si>
  <si>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</si>
  <si>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043-24</t>
  </si>
  <si>
    <t>на поставку бумажных медицинских изделий</t>
  </si>
  <si>
    <t>Исходя из имеющегося у Заказчика объёма финансового обеспечения для осуществления закупки НМЦД устанавливается в размере 1 405 532,48 руб. (один миллион четыреста пять тысяч пятьсот тридцать два рубля сорок восемь копеек)</t>
  </si>
  <si>
    <t>Термобумага 110*30 без сетки</t>
  </si>
  <si>
    <t xml:space="preserve">Термобумага ЭКГ 110*30 с сеткой для кардиографов </t>
  </si>
  <si>
    <t xml:space="preserve">Термобумага ЭКГ 110*140*200 для кардиографа </t>
  </si>
  <si>
    <t xml:space="preserve">Термобумага ЭКГ 112*27 для кардиографов </t>
  </si>
  <si>
    <t xml:space="preserve">Термобумага ЭКГ 210*280 для кардиографов </t>
  </si>
  <si>
    <t>Термобумага УЗИ для принтеров УЗ-сканеров</t>
  </si>
  <si>
    <t xml:space="preserve">Бумага фильтровальная </t>
  </si>
  <si>
    <t>Электрод для электрокардиографии, одноразового использования</t>
  </si>
  <si>
    <t>рулон</t>
  </si>
  <si>
    <t>пачка</t>
  </si>
  <si>
    <t>кг</t>
  </si>
  <si>
    <t>шт</t>
  </si>
  <si>
    <t>вх. № 502 от 29.02.2024</t>
  </si>
  <si>
    <t>вх. № 501 от 29.02.2024</t>
  </si>
  <si>
    <t>вх. № 503 от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</si>
</sst>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E20" sqref="E20:E29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33" t="s">
        <v>28</v>
      </c>
      <c r="F3" s="33"/>
      <c r="G3" s="33"/>
      <c r="H3" s="33"/>
      <c r="I3" s="33"/>
      <c r="J3" s="33"/>
      <c r="K3" s="33"/>
      <c r="L3" s="33"/>
      <c r="M3" s="33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27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7" t="s">
        <v>16</v>
      </c>
      <c r="K12" s="37"/>
      <c r="M12" s="1" t="s">
        <v>14</v>
      </c>
    </row>
    <row r="14" spans="2:13" x14ac:dyDescent="0.25"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3" ht="54.6" customHeight="1" x14ac:dyDescent="0.25">
      <c r="A17" s="41"/>
      <c r="B17" s="42"/>
      <c r="C17" s="43"/>
      <c r="D17" s="44"/>
      <c r="E17" s="27" t="s">
        <v>42</v>
      </c>
      <c r="F17" s="27" t="s">
        <v>43</v>
      </c>
      <c r="G17" s="27" t="s">
        <v>44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32" t="s">
        <v>0</v>
      </c>
      <c r="B18" s="32" t="s">
        <v>1</v>
      </c>
      <c r="C18" s="32" t="s">
        <v>2</v>
      </c>
      <c r="D18" s="32"/>
      <c r="E18" s="16" t="s">
        <v>24</v>
      </c>
      <c r="F18" s="16" t="s">
        <v>25</v>
      </c>
      <c r="G18" s="16" t="s">
        <v>26</v>
      </c>
      <c r="H18" s="45" t="s">
        <v>11</v>
      </c>
      <c r="I18" s="32" t="s">
        <v>8</v>
      </c>
      <c r="J18" s="32" t="s">
        <v>9</v>
      </c>
      <c r="K18" s="32" t="s">
        <v>10</v>
      </c>
      <c r="L18" s="32" t="s">
        <v>6</v>
      </c>
      <c r="M18" s="40" t="s">
        <v>7</v>
      </c>
    </row>
    <row r="19" spans="1:13" x14ac:dyDescent="0.25">
      <c r="A19" s="47"/>
      <c r="B19" s="47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6"/>
      <c r="I19" s="32"/>
      <c r="J19" s="32"/>
      <c r="K19" s="32"/>
      <c r="L19" s="32"/>
      <c r="M19" s="40"/>
    </row>
    <row r="20" spans="1:13" s="28" customFormat="1" x14ac:dyDescent="0.25">
      <c r="A20" s="4">
        <v>1</v>
      </c>
      <c r="B20" s="31" t="s">
        <v>30</v>
      </c>
      <c r="C20" s="30" t="s">
        <v>38</v>
      </c>
      <c r="D20" s="26">
        <v>288</v>
      </c>
      <c r="E20" s="25">
        <v>206.64</v>
      </c>
      <c r="F20" s="20">
        <v>228</v>
      </c>
      <c r="G20" s="29">
        <v>217</v>
      </c>
      <c r="H20" s="29">
        <f t="shared" ref="H20:H23" si="0">AVERAGE(E20:G20)</f>
        <v>217.21333333333334</v>
      </c>
      <c r="I20" s="30">
        <f t="shared" ref="I20:I23" si="1" xml:space="preserve"> COUNT(E20:G20)</f>
        <v>3</v>
      </c>
      <c r="J20" s="30">
        <f t="shared" ref="J20:J23" si="2">STDEV(E20:G20)</f>
        <v>10.681597882963647</v>
      </c>
      <c r="K20" s="30">
        <f t="shared" ref="K20:K23" si="3">J20/H20*100</f>
        <v>4.9175608693283008</v>
      </c>
      <c r="L20" s="30" t="str">
        <f t="shared" ref="L20:L23" si="4">IF(K20&lt;33,"ОДНОРОДНЫЕ","НЕОДНОРОДНЫЕ")</f>
        <v>ОДНОРОДНЫЕ</v>
      </c>
      <c r="M20" s="29">
        <f t="shared" ref="M20:M23" si="5">D20*H20</f>
        <v>62557.440000000002</v>
      </c>
    </row>
    <row r="21" spans="1:13" s="28" customFormat="1" ht="30" x14ac:dyDescent="0.25">
      <c r="A21" s="4">
        <v>2</v>
      </c>
      <c r="B21" s="31" t="s">
        <v>31</v>
      </c>
      <c r="C21" s="30" t="s">
        <v>38</v>
      </c>
      <c r="D21" s="26">
        <v>432</v>
      </c>
      <c r="E21" s="25">
        <v>221.28</v>
      </c>
      <c r="F21" s="20">
        <v>242</v>
      </c>
      <c r="G21" s="29">
        <v>233</v>
      </c>
      <c r="H21" s="29">
        <f t="shared" si="0"/>
        <v>232.09333333333333</v>
      </c>
      <c r="I21" s="30">
        <f t="shared" si="1"/>
        <v>3</v>
      </c>
      <c r="J21" s="30">
        <f t="shared" si="2"/>
        <v>10.389712860966529</v>
      </c>
      <c r="K21" s="30">
        <f t="shared" si="3"/>
        <v>4.476523608734932</v>
      </c>
      <c r="L21" s="30" t="str">
        <f t="shared" si="4"/>
        <v>ОДНОРОДНЫЕ</v>
      </c>
      <c r="M21" s="29">
        <f t="shared" si="5"/>
        <v>100264.32000000001</v>
      </c>
    </row>
    <row r="22" spans="1:13" s="28" customFormat="1" ht="30" x14ac:dyDescent="0.25">
      <c r="A22" s="4">
        <v>3</v>
      </c>
      <c r="B22" s="31" t="s">
        <v>32</v>
      </c>
      <c r="C22" s="30" t="s">
        <v>39</v>
      </c>
      <c r="D22" s="26">
        <v>500</v>
      </c>
      <c r="E22" s="25">
        <v>270.7</v>
      </c>
      <c r="F22" s="20">
        <v>298</v>
      </c>
      <c r="G22" s="29">
        <v>285</v>
      </c>
      <c r="H22" s="29">
        <f t="shared" si="0"/>
        <v>284.56666666666666</v>
      </c>
      <c r="I22" s="30">
        <f t="shared" si="1"/>
        <v>3</v>
      </c>
      <c r="J22" s="30">
        <f t="shared" si="2"/>
        <v>13.655157755710238</v>
      </c>
      <c r="K22" s="30">
        <f t="shared" si="3"/>
        <v>4.7985795088591683</v>
      </c>
      <c r="L22" s="30" t="str">
        <f t="shared" si="4"/>
        <v>ОДНОРОДНЫЕ</v>
      </c>
      <c r="M22" s="29">
        <f t="shared" si="5"/>
        <v>142283.33333333334</v>
      </c>
    </row>
    <row r="23" spans="1:13" s="28" customFormat="1" x14ac:dyDescent="0.25">
      <c r="A23" s="4">
        <v>4</v>
      </c>
      <c r="B23" s="31" t="s">
        <v>33</v>
      </c>
      <c r="C23" s="30" t="s">
        <v>38</v>
      </c>
      <c r="D23" s="26">
        <v>1080</v>
      </c>
      <c r="E23" s="25">
        <v>224.6</v>
      </c>
      <c r="F23" s="20">
        <v>248</v>
      </c>
      <c r="G23" s="29">
        <v>236</v>
      </c>
      <c r="H23" s="29">
        <f t="shared" si="0"/>
        <v>236.20000000000002</v>
      </c>
      <c r="I23" s="30">
        <f t="shared" si="1"/>
        <v>3</v>
      </c>
      <c r="J23" s="30">
        <f t="shared" si="2"/>
        <v>11.701281981048062</v>
      </c>
      <c r="K23" s="30">
        <f t="shared" si="3"/>
        <v>4.9539720495546407</v>
      </c>
      <c r="L23" s="30" t="str">
        <f t="shared" si="4"/>
        <v>ОДНОРОДНЫЕ</v>
      </c>
      <c r="M23" s="29">
        <f t="shared" si="5"/>
        <v>255096.00000000003</v>
      </c>
    </row>
    <row r="24" spans="1:13" s="22" customFormat="1" x14ac:dyDescent="0.25">
      <c r="A24" s="4">
        <v>5</v>
      </c>
      <c r="B24" s="31" t="s">
        <v>34</v>
      </c>
      <c r="C24" s="30" t="s">
        <v>39</v>
      </c>
      <c r="D24" s="26">
        <v>270</v>
      </c>
      <c r="E24" s="25">
        <v>2031.96</v>
      </c>
      <c r="F24" s="20">
        <v>2111</v>
      </c>
      <c r="G24" s="23">
        <v>2090</v>
      </c>
      <c r="H24" s="23">
        <f t="shared" ref="H24:H29" si="6">AVERAGE(E24:G24)</f>
        <v>2077.6533333333332</v>
      </c>
      <c r="I24" s="24">
        <f t="shared" ref="I24:I29" si="7" xml:space="preserve"> COUNT(E24:G24)</f>
        <v>3</v>
      </c>
      <c r="J24" s="24">
        <f t="shared" ref="J24:J29" si="8">STDEV(E24:G24)</f>
        <v>40.940939575604901</v>
      </c>
      <c r="K24" s="24">
        <f t="shared" ref="K24:K29" si="9">J24/H24*100</f>
        <v>1.9705375732687953</v>
      </c>
      <c r="L24" s="24" t="str">
        <f t="shared" ref="L24:L29" si="10">IF(K24&lt;33,"ОДНОРОДНЫЕ","НЕОДНОРОДНЫЕ")</f>
        <v>ОДНОРОДНЫЕ</v>
      </c>
      <c r="M24" s="23">
        <f t="shared" ref="M24:M29" si="11">D24*H24</f>
        <v>560966.39999999991</v>
      </c>
    </row>
    <row r="25" spans="1:13" s="22" customFormat="1" ht="30" x14ac:dyDescent="0.25">
      <c r="A25" s="4">
        <v>6</v>
      </c>
      <c r="B25" s="31" t="s">
        <v>35</v>
      </c>
      <c r="C25" s="30" t="s">
        <v>38</v>
      </c>
      <c r="D25" s="26">
        <v>100</v>
      </c>
      <c r="E25" s="25">
        <v>947.1</v>
      </c>
      <c r="F25" s="20">
        <v>1000</v>
      </c>
      <c r="G25" s="23">
        <v>994</v>
      </c>
      <c r="H25" s="23">
        <f t="shared" si="6"/>
        <v>980.36666666666667</v>
      </c>
      <c r="I25" s="24">
        <f t="shared" si="7"/>
        <v>3</v>
      </c>
      <c r="J25" s="24">
        <f t="shared" si="8"/>
        <v>28.965554255586628</v>
      </c>
      <c r="K25" s="24">
        <f t="shared" si="9"/>
        <v>2.9545633527170065</v>
      </c>
      <c r="L25" s="24" t="str">
        <f t="shared" si="10"/>
        <v>ОДНОРОДНЫЕ</v>
      </c>
      <c r="M25" s="23">
        <f t="shared" si="11"/>
        <v>98036.666666666672</v>
      </c>
    </row>
    <row r="26" spans="1:13" s="22" customFormat="1" x14ac:dyDescent="0.25">
      <c r="A26" s="4">
        <v>7</v>
      </c>
      <c r="B26" s="31" t="s">
        <v>36</v>
      </c>
      <c r="C26" s="30" t="s">
        <v>40</v>
      </c>
      <c r="D26" s="26">
        <v>50</v>
      </c>
      <c r="E26" s="25">
        <v>1050</v>
      </c>
      <c r="F26" s="20">
        <v>1100</v>
      </c>
      <c r="G26" s="23">
        <v>1090</v>
      </c>
      <c r="H26" s="23">
        <f t="shared" si="6"/>
        <v>1080</v>
      </c>
      <c r="I26" s="24">
        <f t="shared" si="7"/>
        <v>3</v>
      </c>
      <c r="J26" s="24">
        <f t="shared" si="8"/>
        <v>26.457513110645905</v>
      </c>
      <c r="K26" s="24">
        <f t="shared" si="9"/>
        <v>2.4497697324672134</v>
      </c>
      <c r="L26" s="24" t="str">
        <f t="shared" si="10"/>
        <v>ОДНОРОДНЫЕ</v>
      </c>
      <c r="M26" s="23">
        <f t="shared" si="11"/>
        <v>54000</v>
      </c>
    </row>
    <row r="27" spans="1:13" s="22" customFormat="1" ht="30" x14ac:dyDescent="0.25">
      <c r="A27" s="4">
        <v>8</v>
      </c>
      <c r="B27" s="31" t="s">
        <v>37</v>
      </c>
      <c r="C27" s="30" t="s">
        <v>41</v>
      </c>
      <c r="D27" s="26">
        <v>15000</v>
      </c>
      <c r="E27" s="25">
        <v>9.3000000000000007</v>
      </c>
      <c r="F27" s="20">
        <v>11</v>
      </c>
      <c r="G27" s="23">
        <v>10</v>
      </c>
      <c r="H27" s="23">
        <f t="shared" si="6"/>
        <v>10.1</v>
      </c>
      <c r="I27" s="24">
        <f t="shared" si="7"/>
        <v>3</v>
      </c>
      <c r="J27" s="24">
        <f t="shared" si="8"/>
        <v>0.85440037453175277</v>
      </c>
      <c r="K27" s="24">
        <f t="shared" si="9"/>
        <v>8.4594096488292365</v>
      </c>
      <c r="L27" s="24" t="str">
        <f t="shared" si="10"/>
        <v>ОДНОРОДНЫЕ</v>
      </c>
      <c r="M27" s="23">
        <f t="shared" si="11"/>
        <v>151500</v>
      </c>
    </row>
    <row r="28" spans="1:13" s="22" customFormat="1" ht="30" x14ac:dyDescent="0.25">
      <c r="A28" s="4">
        <v>9</v>
      </c>
      <c r="B28" s="31" t="s">
        <v>37</v>
      </c>
      <c r="C28" s="30" t="s">
        <v>41</v>
      </c>
      <c r="D28" s="26">
        <v>1000</v>
      </c>
      <c r="E28" s="25">
        <v>10.6</v>
      </c>
      <c r="F28" s="20">
        <v>12</v>
      </c>
      <c r="G28" s="23">
        <v>11</v>
      </c>
      <c r="H28" s="23">
        <f t="shared" si="6"/>
        <v>11.200000000000001</v>
      </c>
      <c r="I28" s="24">
        <f t="shared" si="7"/>
        <v>3</v>
      </c>
      <c r="J28" s="24">
        <f t="shared" si="8"/>
        <v>0.72111025509279802</v>
      </c>
      <c r="K28" s="24">
        <f t="shared" si="9"/>
        <v>6.4384844204714105</v>
      </c>
      <c r="L28" s="24" t="str">
        <f t="shared" si="10"/>
        <v>ОДНОРОДНЫЕ</v>
      </c>
      <c r="M28" s="23">
        <f t="shared" si="11"/>
        <v>11200.000000000002</v>
      </c>
    </row>
    <row r="29" spans="1:13" s="22" customFormat="1" ht="30" x14ac:dyDescent="0.25">
      <c r="A29" s="4">
        <v>10</v>
      </c>
      <c r="B29" s="31" t="s">
        <v>37</v>
      </c>
      <c r="C29" s="30" t="s">
        <v>41</v>
      </c>
      <c r="D29" s="26">
        <v>1000</v>
      </c>
      <c r="E29" s="25">
        <v>26.57</v>
      </c>
      <c r="F29" s="20">
        <v>30</v>
      </c>
      <c r="G29" s="23">
        <v>28</v>
      </c>
      <c r="H29" s="23">
        <f t="shared" si="6"/>
        <v>28.189999999999998</v>
      </c>
      <c r="I29" s="24">
        <f t="shared" si="7"/>
        <v>3</v>
      </c>
      <c r="J29" s="24">
        <f t="shared" si="8"/>
        <v>1.7228755033373711</v>
      </c>
      <c r="K29" s="24">
        <f t="shared" si="9"/>
        <v>6.1116548539814515</v>
      </c>
      <c r="L29" s="24" t="str">
        <f t="shared" si="10"/>
        <v>ОДНОРОДНЫЕ</v>
      </c>
      <c r="M29" s="23">
        <f t="shared" si="11"/>
        <v>28189.999999999996</v>
      </c>
    </row>
    <row r="30" spans="1:13" ht="15.75" x14ac:dyDescent="0.25">
      <c r="A30" s="4"/>
      <c r="B30" s="7"/>
      <c r="C30" s="18"/>
      <c r="D30" s="19"/>
      <c r="E30" s="21">
        <f>SUMPRODUCT($D$20:$D$29,E20:E29)</f>
        <v>1405532.48</v>
      </c>
      <c r="F30" s="29">
        <f t="shared" ref="F30:G30" si="12">SUMPRODUCT($D$20:$D$29,F20:F29)</f>
        <v>1519018</v>
      </c>
      <c r="G30" s="29">
        <f t="shared" si="12"/>
        <v>1467732</v>
      </c>
      <c r="H30" s="16"/>
      <c r="I30" s="13"/>
      <c r="J30" s="13"/>
      <c r="K30" s="13"/>
      <c r="L30" s="13"/>
      <c r="M30" s="3">
        <f>SUM(M20:M29)</f>
        <v>1464094.16</v>
      </c>
    </row>
    <row r="32" spans="1:13" x14ac:dyDescent="0.25">
      <c r="A32" s="38" t="s">
        <v>19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5" x14ac:dyDescent="0.25">
      <c r="A33" s="39" t="s">
        <v>18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5" ht="1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5" s="6" customFormat="1" ht="33.75" customHeight="1" x14ac:dyDescent="0.25">
      <c r="A35" s="34" t="s">
        <v>29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5"/>
      <c r="O35" s="5"/>
    </row>
    <row r="37" spans="1:15" x14ac:dyDescent="0.25">
      <c r="J37" s="10"/>
    </row>
    <row r="41" spans="1:15" x14ac:dyDescent="0.25">
      <c r="L41" s="10"/>
    </row>
  </sheetData>
  <mergeCells count="18">
    <mergeCell ref="A18:A19"/>
    <mergeCell ref="B18:B19"/>
    <mergeCell ref="C18:D18"/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30">
    <cfRule type="containsText" dxfId="17" priority="58" operator="containsText" text="НЕ">
      <formula>NOT(ISERROR(SEARCH("НЕ",L30)))</formula>
    </cfRule>
    <cfRule type="containsText" dxfId="16" priority="59" operator="containsText" text="ОДНОРОДНЫЕ">
      <formula>NOT(ISERROR(SEARCH("ОДНОРОДНЫЕ",L30)))</formula>
    </cfRule>
    <cfRule type="containsText" dxfId="15" priority="60" operator="containsText" text="НЕОДНОРОДНЫЕ">
      <formula>NOT(ISERROR(SEARCH("НЕОДНОРОДНЫЕ",L30)))</formula>
    </cfRule>
  </conditionalFormatting>
  <conditionalFormatting sqref="L30">
    <cfRule type="containsText" dxfId="14" priority="55" operator="containsText" text="НЕОДНОРОДНЫЕ">
      <formula>NOT(ISERROR(SEARCH("НЕОДНОРОДНЫЕ",L30)))</formula>
    </cfRule>
    <cfRule type="containsText" dxfId="13" priority="56" operator="containsText" text="ОДНОРОДНЫЕ">
      <formula>NOT(ISERROR(SEARCH("ОДНОРОДНЫЕ",L30)))</formula>
    </cfRule>
    <cfRule type="containsText" dxfId="12" priority="57" operator="containsText" text="НЕОДНОРОДНЫЕ">
      <formula>NOT(ISERROR(SEARCH("НЕОДНОРОДНЫЕ",L30)))</formula>
    </cfRule>
  </conditionalFormatting>
  <conditionalFormatting sqref="L20:L29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29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2024-02-29T05:52:04Z</dcterms:modified>
</cp:coreProperties>
</file>