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E36" i="1"/>
  <c r="H22" i="1"/>
  <c r="M22" i="1" s="1"/>
  <c r="I22" i="1"/>
  <c r="J22" i="1"/>
  <c r="H23" i="1"/>
  <c r="M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H28" i="1"/>
  <c r="M28" i="1" s="1"/>
  <c r="I28" i="1"/>
  <c r="J28" i="1"/>
  <c r="K28" i="1" s="1"/>
  <c r="L28" i="1" s="1"/>
  <c r="K22" i="1" l="1"/>
  <c r="L22" i="1" s="1"/>
  <c r="K26" i="1"/>
  <c r="L26" i="1" s="1"/>
  <c r="K25" i="1"/>
  <c r="L25" i="1" s="1"/>
  <c r="K27" i="1"/>
  <c r="L27" i="1" s="1"/>
  <c r="K23" i="1"/>
  <c r="L23" i="1" s="1"/>
  <c r="H33" i="1"/>
  <c r="M33" i="1" s="1"/>
  <c r="I33" i="1"/>
  <c r="J33" i="1"/>
  <c r="H30" i="1"/>
  <c r="M30" i="1" s="1"/>
  <c r="I30" i="1"/>
  <c r="J30" i="1"/>
  <c r="K30" i="1" s="1"/>
  <c r="L30" i="1" s="1"/>
  <c r="H31" i="1"/>
  <c r="M31" i="1" s="1"/>
  <c r="I31" i="1"/>
  <c r="J31" i="1"/>
  <c r="K31" i="1" s="1"/>
  <c r="L31" i="1" s="1"/>
  <c r="H32" i="1"/>
  <c r="M32" i="1" s="1"/>
  <c r="I32" i="1"/>
  <c r="J32" i="1"/>
  <c r="H34" i="1"/>
  <c r="M34" i="1" s="1"/>
  <c r="I34" i="1"/>
  <c r="J34" i="1"/>
  <c r="K32" i="1" l="1"/>
  <c r="L32" i="1" s="1"/>
  <c r="K33" i="1"/>
  <c r="L33" i="1" s="1"/>
  <c r="K34" i="1"/>
  <c r="L34" i="1" s="1"/>
  <c r="H29" i="1"/>
  <c r="M29" i="1" s="1"/>
  <c r="I29" i="1"/>
  <c r="J29" i="1"/>
  <c r="K29" i="1" l="1"/>
  <c r="L29" i="1" s="1"/>
  <c r="H20" i="1"/>
  <c r="M20" i="1" s="1"/>
  <c r="I20" i="1"/>
  <c r="J20" i="1"/>
  <c r="H21" i="1"/>
  <c r="M21" i="1" s="1"/>
  <c r="I21" i="1"/>
  <c r="J21" i="1"/>
  <c r="H35" i="1"/>
  <c r="M35" i="1" s="1"/>
  <c r="I35" i="1"/>
  <c r="J35" i="1"/>
  <c r="G36" i="1"/>
  <c r="F36" i="1"/>
  <c r="M36" i="1" l="1"/>
  <c r="K20" i="1"/>
  <c r="L20" i="1" s="1"/>
  <c r="K35" i="1"/>
  <c r="L35" i="1" s="1"/>
  <c r="K21" i="1"/>
  <c r="L21" i="1" s="1"/>
</calcChain>
</file>

<file path=xl/sharedStrings.xml><?xml version="1.0" encoding="utf-8"?>
<sst xmlns="http://schemas.openxmlformats.org/spreadsheetml/2006/main" count="68" uniqueCount="53">
  <si>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</si>
  <si>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</si>
  <si>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</si>
  <si>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</si>
  <si>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</si>
  <si>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</si>
  <si>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</si>
  <si>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</si>
  <si>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</si>
  <si>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</si>
  <si>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</si>
  <si>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</si>
  <si>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</si>
  <si>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</si>
  <si>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</si>
  <si>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</si>
  <si>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</si>
  <si>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</si>
  <si>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</si>
  <si>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</si>
  <si>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</si>
  <si>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</si>
  <si>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</si>
  <si>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</si>
  <si>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</si>
  <si>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</si>
  <si>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</si>
  <si>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</si>
  <si>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035-24</t>
  </si>
  <si>
    <t>Исходя из имеющегося у Заказчика объёма финансового обеспечения для осуществления закупки НМЦД устанавливается в размере 3442160 руб. (три миллиона четыреста сорок две тысячи сто шестьдесят рублей 00 копеек)</t>
  </si>
  <si>
    <t>Ланцеты  одноразовые 28G (1 мм - 2,2 мм) игла,  для взятия капиллярной крови</t>
  </si>
  <si>
    <t>Держатель вакуумных пробирок</t>
  </si>
  <si>
    <t>шт</t>
  </si>
  <si>
    <t>шт.</t>
  </si>
  <si>
    <t>упак.</t>
  </si>
  <si>
    <t>вх. № 416 от 19.02.2024</t>
  </si>
  <si>
    <t>вх. № 415 от 19.02.2024</t>
  </si>
  <si>
    <t>вх. № 414 от 19.02.2024</t>
  </si>
  <si>
    <t xml:space="preserve">Пробирки для гематологических исследований (ЭДТА К3) 0,5 мл. </t>
  </si>
  <si>
    <t>Пробирки для гематологических исследований (ЭДТА К3) 0,5 мл. с капилляром</t>
  </si>
  <si>
    <t>Пробирка для гемат. исслед. (ЭДТА К2)   0.5мл/13*75mm</t>
  </si>
  <si>
    <t>Пробирки вакуумные для гематологических исследований ( ЭДТА- К3), 3мл,13*75 мм.</t>
  </si>
  <si>
    <t>Пробирки   для исследования сыворотки (активатор свертывания) 6 мл, 13х100мм.</t>
  </si>
  <si>
    <t>Пробирки   для исследования сыворотки (активатор свертывания с гелем) 5мл, 13х100мм.</t>
  </si>
  <si>
    <t>Пробирки   для исследования плазмы (литий гепарин) 2мл, 13х75мм.</t>
  </si>
  <si>
    <t>Пробирки вакуумные с фторидом натрия и ЭДТА К2 4 мл, 13*75 мм пластик</t>
  </si>
  <si>
    <t xml:space="preserve">Пробирки для коагулологических исследований (с натрия цитратом 3,8% (1:9), 4,5 мл, 13х75 мм. </t>
  </si>
  <si>
    <t>Ланцет ( лезвие для капиллярного) забора крови</t>
  </si>
  <si>
    <t xml:space="preserve">Игла двусторонняя с защитой от укола иглой 0,8 мм х 38 мм (21G х1 1/2'') </t>
  </si>
  <si>
    <t>Игла двусторонняя с визуальной 0,8 мм х 38 мм   21G*1 ½</t>
  </si>
  <si>
    <t>Игла-бабочка с защитным механизмом от укола и держателем 0,9 мм х 19 мм (20G x 3/4'' x 7'' ), длина трубки 19 см</t>
  </si>
  <si>
    <r>
      <t xml:space="preserve">Игла двухсторонняя для взятия крови с присоединенным держателем с защитой от укола иглой </t>
    </r>
    <r>
      <rPr>
        <sz val="11"/>
        <color rgb="FF000000"/>
        <rFont val="Times New Roman"/>
        <family val="1"/>
        <charset val="204"/>
      </rPr>
      <t>0,9 мм х 25 мм  (</t>
    </r>
    <r>
      <rPr>
        <sz val="11"/>
        <color theme="1"/>
        <rFont val="Times New Roman"/>
        <family val="1"/>
        <charset val="204"/>
      </rPr>
      <t>20G*1")</t>
    </r>
  </si>
  <si>
    <t>на поставку пробирок и игл для КЛД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</si>
</sst>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Normal="100" zoomScalePageLayoutView="70" workbookViewId="0">
      <selection activeCell="O7" sqref="O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44" t="s">
        <v>52</v>
      </c>
      <c r="F3" s="44"/>
      <c r="G3" s="44"/>
      <c r="H3" s="44"/>
      <c r="I3" s="44"/>
      <c r="J3" s="44"/>
      <c r="K3" s="44"/>
      <c r="L3" s="44"/>
      <c r="M3" s="44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28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8" t="s">
        <v>17</v>
      </c>
      <c r="K12" s="48"/>
      <c r="M12" s="1" t="s">
        <v>15</v>
      </c>
    </row>
    <row r="14" spans="2:13" x14ac:dyDescent="0.25">
      <c r="B14" s="48" t="s">
        <v>16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2:13" hidden="1" x14ac:dyDescent="0.25"/>
    <row r="17" spans="1:13" ht="54.6" customHeight="1" x14ac:dyDescent="0.25">
      <c r="A17" s="52" t="s">
        <v>11</v>
      </c>
      <c r="B17" s="53"/>
      <c r="C17" s="54">
        <f>F36</f>
        <v>3442160</v>
      </c>
      <c r="D17" s="55"/>
      <c r="E17" s="33" t="s">
        <v>35</v>
      </c>
      <c r="F17" s="33" t="s">
        <v>36</v>
      </c>
      <c r="G17" s="33" t="s">
        <v>37</v>
      </c>
      <c r="H17" s="15"/>
      <c r="I17" s="12"/>
      <c r="J17" s="12"/>
      <c r="K17" s="12"/>
      <c r="L17" s="12"/>
      <c r="M17" s="15"/>
    </row>
    <row r="18" spans="1:13" ht="30" customHeight="1" x14ac:dyDescent="0.25">
      <c r="A18" s="42" t="s">
        <v>0</v>
      </c>
      <c r="B18" s="42" t="s">
        <v>1</v>
      </c>
      <c r="C18" s="42" t="s">
        <v>2</v>
      </c>
      <c r="D18" s="42"/>
      <c r="E18" s="22" t="s">
        <v>25</v>
      </c>
      <c r="F18" s="22" t="s">
        <v>26</v>
      </c>
      <c r="G18" s="22" t="s">
        <v>27</v>
      </c>
      <c r="H18" s="56" t="s">
        <v>12</v>
      </c>
      <c r="I18" s="42" t="s">
        <v>8</v>
      </c>
      <c r="J18" s="42" t="s">
        <v>9</v>
      </c>
      <c r="K18" s="42" t="s">
        <v>10</v>
      </c>
      <c r="L18" s="42" t="s">
        <v>6</v>
      </c>
      <c r="M18" s="51" t="s">
        <v>7</v>
      </c>
    </row>
    <row r="19" spans="1:13" x14ac:dyDescent="0.25">
      <c r="A19" s="43"/>
      <c r="B19" s="43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7"/>
      <c r="I19" s="42"/>
      <c r="J19" s="42"/>
      <c r="K19" s="42"/>
      <c r="L19" s="42"/>
      <c r="M19" s="51"/>
    </row>
    <row r="20" spans="1:13" s="18" customFormat="1" ht="30" x14ac:dyDescent="0.25">
      <c r="A20" s="4">
        <v>1</v>
      </c>
      <c r="B20" s="40" t="s">
        <v>38</v>
      </c>
      <c r="C20" s="39" t="s">
        <v>32</v>
      </c>
      <c r="D20" s="38">
        <v>7000</v>
      </c>
      <c r="E20" s="17">
        <v>14</v>
      </c>
      <c r="F20" s="17">
        <v>13.5</v>
      </c>
      <c r="G20" s="19">
        <v>14.2</v>
      </c>
      <c r="H20" s="19">
        <f t="shared" ref="H20:H35" si="0">AVERAGE(E20:G20)</f>
        <v>13.9</v>
      </c>
      <c r="I20" s="21">
        <f t="shared" ref="I20:I35" si="1" xml:space="preserve"> COUNT(E20:G20)</f>
        <v>3</v>
      </c>
      <c r="J20" s="21">
        <f t="shared" ref="J20:J35" si="2">STDEV(E20:G20)</f>
        <v>0.36055512754639862</v>
      </c>
      <c r="K20" s="21">
        <f t="shared" ref="K20:K35" si="3">J20/H20*100</f>
        <v>2.5939217809093424</v>
      </c>
      <c r="L20" s="21" t="str">
        <f t="shared" ref="L20:L35" si="4">IF(K20&lt;33,"ОДНОРОДНЫЕ","НЕОДНОРОДНЫЕ")</f>
        <v>ОДНОРОДНЫЕ</v>
      </c>
      <c r="M20" s="19">
        <f t="shared" ref="M20:M35" si="5">D20*H20</f>
        <v>97300</v>
      </c>
    </row>
    <row r="21" spans="1:13" s="18" customFormat="1" ht="30" x14ac:dyDescent="0.25">
      <c r="A21" s="4">
        <v>2</v>
      </c>
      <c r="B21" s="40" t="s">
        <v>39</v>
      </c>
      <c r="C21" s="39" t="s">
        <v>33</v>
      </c>
      <c r="D21" s="38">
        <v>1000</v>
      </c>
      <c r="E21" s="17">
        <v>19.3</v>
      </c>
      <c r="F21" s="17">
        <v>18.7</v>
      </c>
      <c r="G21" s="19">
        <v>19.600000000000001</v>
      </c>
      <c r="H21" s="19">
        <f t="shared" si="0"/>
        <v>19.2</v>
      </c>
      <c r="I21" s="21">
        <f t="shared" si="1"/>
        <v>3</v>
      </c>
      <c r="J21" s="21">
        <f t="shared" si="2"/>
        <v>0.4582575694955851</v>
      </c>
      <c r="K21" s="21">
        <f t="shared" si="3"/>
        <v>2.3867581744561726</v>
      </c>
      <c r="L21" s="21" t="str">
        <f t="shared" si="4"/>
        <v>ОДНОРОДНЫЕ</v>
      </c>
      <c r="M21" s="19">
        <f t="shared" si="5"/>
        <v>19200</v>
      </c>
    </row>
    <row r="22" spans="1:13" s="35" customFormat="1" ht="30" x14ac:dyDescent="0.25">
      <c r="A22" s="4">
        <v>3</v>
      </c>
      <c r="B22" s="40" t="s">
        <v>40</v>
      </c>
      <c r="C22" s="39" t="s">
        <v>32</v>
      </c>
      <c r="D22" s="38">
        <v>2000</v>
      </c>
      <c r="E22" s="17">
        <v>27.9</v>
      </c>
      <c r="F22" s="17">
        <v>27</v>
      </c>
      <c r="G22" s="36">
        <v>28.3</v>
      </c>
      <c r="H22" s="36">
        <f t="shared" ref="H22:H28" si="6">AVERAGE(E22:G22)</f>
        <v>27.733333333333334</v>
      </c>
      <c r="I22" s="34">
        <f t="shared" ref="I22:I28" si="7" xml:space="preserve"> COUNT(E22:G22)</f>
        <v>3</v>
      </c>
      <c r="J22" s="34">
        <f t="shared" ref="J22:J28" si="8">STDEV(E22:G22)</f>
        <v>0.66583281184793941</v>
      </c>
      <c r="K22" s="34">
        <f t="shared" ref="K22:K28" si="9">J22/H22*100</f>
        <v>2.4008394657978585</v>
      </c>
      <c r="L22" s="34" t="str">
        <f t="shared" ref="L22:L28" si="10">IF(K22&lt;33,"ОДНОРОДНЫЕ","НЕОДНОРОДНЫЕ")</f>
        <v>ОДНОРОДНЫЕ</v>
      </c>
      <c r="M22" s="36">
        <f t="shared" ref="M22:M28" si="11">D22*H22</f>
        <v>55466.666666666672</v>
      </c>
    </row>
    <row r="23" spans="1:13" s="35" customFormat="1" ht="34.5" customHeight="1" x14ac:dyDescent="0.25">
      <c r="A23" s="4">
        <v>4</v>
      </c>
      <c r="B23" s="40" t="s">
        <v>41</v>
      </c>
      <c r="C23" s="39" t="s">
        <v>33</v>
      </c>
      <c r="D23" s="38">
        <v>60000</v>
      </c>
      <c r="E23" s="17">
        <v>7.8</v>
      </c>
      <c r="F23" s="17">
        <v>7.5</v>
      </c>
      <c r="G23" s="36">
        <v>7.9</v>
      </c>
      <c r="H23" s="36">
        <f t="shared" si="6"/>
        <v>7.7333333333333343</v>
      </c>
      <c r="I23" s="34">
        <f t="shared" si="7"/>
        <v>3</v>
      </c>
      <c r="J23" s="34">
        <f t="shared" si="8"/>
        <v>0.20816659994661338</v>
      </c>
      <c r="K23" s="34">
        <f t="shared" si="9"/>
        <v>2.6918094820682761</v>
      </c>
      <c r="L23" s="34" t="str">
        <f t="shared" si="10"/>
        <v>ОДНОРОДНЫЕ</v>
      </c>
      <c r="M23" s="36">
        <f t="shared" si="11"/>
        <v>464000.00000000006</v>
      </c>
    </row>
    <row r="24" spans="1:13" s="35" customFormat="1" ht="30" x14ac:dyDescent="0.25">
      <c r="A24" s="4">
        <v>5</v>
      </c>
      <c r="B24" s="41" t="s">
        <v>42</v>
      </c>
      <c r="C24" s="39" t="s">
        <v>33</v>
      </c>
      <c r="D24" s="38">
        <v>60000</v>
      </c>
      <c r="E24" s="17">
        <v>7.8</v>
      </c>
      <c r="F24" s="17">
        <v>7.5</v>
      </c>
      <c r="G24" s="36">
        <v>7.9</v>
      </c>
      <c r="H24" s="36">
        <f t="shared" si="6"/>
        <v>7.7333333333333343</v>
      </c>
      <c r="I24" s="34">
        <f t="shared" si="7"/>
        <v>3</v>
      </c>
      <c r="J24" s="34">
        <f t="shared" si="8"/>
        <v>0.20816659994661338</v>
      </c>
      <c r="K24" s="34">
        <f t="shared" si="9"/>
        <v>2.6918094820682761</v>
      </c>
      <c r="L24" s="34" t="str">
        <f t="shared" si="10"/>
        <v>ОДНОРОДНЫЕ</v>
      </c>
      <c r="M24" s="36">
        <f t="shared" si="11"/>
        <v>464000.00000000006</v>
      </c>
    </row>
    <row r="25" spans="1:13" s="35" customFormat="1" ht="45" x14ac:dyDescent="0.25">
      <c r="A25" s="4">
        <v>6</v>
      </c>
      <c r="B25" s="41" t="s">
        <v>43</v>
      </c>
      <c r="C25" s="39" t="s">
        <v>32</v>
      </c>
      <c r="D25" s="38">
        <v>60000</v>
      </c>
      <c r="E25" s="17">
        <v>10.8</v>
      </c>
      <c r="F25" s="17">
        <v>10.5</v>
      </c>
      <c r="G25" s="36">
        <v>11</v>
      </c>
      <c r="H25" s="36">
        <f t="shared" si="6"/>
        <v>10.766666666666666</v>
      </c>
      <c r="I25" s="34">
        <f t="shared" si="7"/>
        <v>3</v>
      </c>
      <c r="J25" s="34">
        <f t="shared" si="8"/>
        <v>0.25166114784235838</v>
      </c>
      <c r="K25" s="34">
        <f t="shared" si="9"/>
        <v>2.3374100418794894</v>
      </c>
      <c r="L25" s="34" t="str">
        <f t="shared" si="10"/>
        <v>ОДНОРОДНЫЕ</v>
      </c>
      <c r="M25" s="36">
        <f t="shared" si="11"/>
        <v>646000</v>
      </c>
    </row>
    <row r="26" spans="1:13" s="35" customFormat="1" ht="30" x14ac:dyDescent="0.25">
      <c r="A26" s="4">
        <v>7</v>
      </c>
      <c r="B26" s="41" t="s">
        <v>44</v>
      </c>
      <c r="C26" s="39" t="s">
        <v>33</v>
      </c>
      <c r="D26" s="38">
        <v>1000</v>
      </c>
      <c r="E26" s="17">
        <v>7.8</v>
      </c>
      <c r="F26" s="17">
        <v>7.5</v>
      </c>
      <c r="G26" s="36">
        <v>7.9</v>
      </c>
      <c r="H26" s="36">
        <f t="shared" si="6"/>
        <v>7.7333333333333343</v>
      </c>
      <c r="I26" s="34">
        <f t="shared" si="7"/>
        <v>3</v>
      </c>
      <c r="J26" s="34">
        <f t="shared" si="8"/>
        <v>0.20816659994661338</v>
      </c>
      <c r="K26" s="34">
        <f t="shared" si="9"/>
        <v>2.6918094820682761</v>
      </c>
      <c r="L26" s="34" t="str">
        <f t="shared" si="10"/>
        <v>ОДНОРОДНЫЕ</v>
      </c>
      <c r="M26" s="36">
        <f t="shared" si="11"/>
        <v>7733.3333333333339</v>
      </c>
    </row>
    <row r="27" spans="1:13" s="35" customFormat="1" ht="30" x14ac:dyDescent="0.25">
      <c r="A27" s="4">
        <v>8</v>
      </c>
      <c r="B27" s="40" t="s">
        <v>45</v>
      </c>
      <c r="C27" s="39" t="s">
        <v>33</v>
      </c>
      <c r="D27" s="38">
        <v>1000</v>
      </c>
      <c r="E27" s="17">
        <v>19.399999999999999</v>
      </c>
      <c r="F27" s="17">
        <v>18.8</v>
      </c>
      <c r="G27" s="36">
        <v>19.7</v>
      </c>
      <c r="H27" s="36">
        <f t="shared" si="6"/>
        <v>19.3</v>
      </c>
      <c r="I27" s="34">
        <f t="shared" si="7"/>
        <v>3</v>
      </c>
      <c r="J27" s="34">
        <f t="shared" si="8"/>
        <v>0.45825756949558316</v>
      </c>
      <c r="K27" s="34">
        <f t="shared" si="9"/>
        <v>2.3743915517905863</v>
      </c>
      <c r="L27" s="34" t="str">
        <f t="shared" si="10"/>
        <v>ОДНОРОДНЫЕ</v>
      </c>
      <c r="M27" s="36">
        <f t="shared" si="11"/>
        <v>19300</v>
      </c>
    </row>
    <row r="28" spans="1:13" s="35" customFormat="1" ht="45" x14ac:dyDescent="0.25">
      <c r="A28" s="4">
        <v>9</v>
      </c>
      <c r="B28" s="41" t="s">
        <v>46</v>
      </c>
      <c r="C28" s="39" t="s">
        <v>33</v>
      </c>
      <c r="D28" s="38">
        <v>15000</v>
      </c>
      <c r="E28" s="17">
        <v>7.8</v>
      </c>
      <c r="F28" s="17">
        <v>7.5</v>
      </c>
      <c r="G28" s="36">
        <v>7.9</v>
      </c>
      <c r="H28" s="36">
        <f t="shared" si="6"/>
        <v>7.7333333333333343</v>
      </c>
      <c r="I28" s="34">
        <f t="shared" si="7"/>
        <v>3</v>
      </c>
      <c r="J28" s="34">
        <f t="shared" si="8"/>
        <v>0.20816659994661338</v>
      </c>
      <c r="K28" s="34">
        <f t="shared" si="9"/>
        <v>2.6918094820682761</v>
      </c>
      <c r="L28" s="34" t="str">
        <f t="shared" si="10"/>
        <v>ОДНОРОДНЫЕ</v>
      </c>
      <c r="M28" s="36">
        <f t="shared" si="11"/>
        <v>116000.00000000001</v>
      </c>
    </row>
    <row r="29" spans="1:13" s="28" customFormat="1" ht="25.5" customHeight="1" x14ac:dyDescent="0.25">
      <c r="A29" s="4">
        <v>10</v>
      </c>
      <c r="B29" s="41" t="s">
        <v>47</v>
      </c>
      <c r="C29" s="39" t="s">
        <v>34</v>
      </c>
      <c r="D29" s="38">
        <v>60</v>
      </c>
      <c r="E29" s="17">
        <v>3723</v>
      </c>
      <c r="F29" s="17">
        <v>3600</v>
      </c>
      <c r="G29" s="29">
        <v>3780</v>
      </c>
      <c r="H29" s="29">
        <f t="shared" ref="H29" si="12">AVERAGE(E29:G29)</f>
        <v>3701</v>
      </c>
      <c r="I29" s="27">
        <f t="shared" ref="I29" si="13" xml:space="preserve"> COUNT(E29:G29)</f>
        <v>3</v>
      </c>
      <c r="J29" s="27">
        <f t="shared" ref="J29" si="14">STDEV(E29:G29)</f>
        <v>91.994565056855393</v>
      </c>
      <c r="K29" s="27">
        <f t="shared" ref="K29" si="15">J29/H29*100</f>
        <v>2.4856677940247334</v>
      </c>
      <c r="L29" s="27" t="str">
        <f t="shared" ref="L29" si="16">IF(K29&lt;33,"ОДНОРОДНЫЕ","НЕОДНОРОДНЫЕ")</f>
        <v>ОДНОРОДНЫЕ</v>
      </c>
      <c r="M29" s="29">
        <f t="shared" si="5"/>
        <v>222060</v>
      </c>
    </row>
    <row r="30" spans="1:13" s="31" customFormat="1" ht="30" x14ac:dyDescent="0.25">
      <c r="A30" s="4">
        <v>11</v>
      </c>
      <c r="B30" s="40" t="s">
        <v>30</v>
      </c>
      <c r="C30" s="39" t="s">
        <v>34</v>
      </c>
      <c r="D30" s="38">
        <v>20</v>
      </c>
      <c r="E30" s="17">
        <v>1292</v>
      </c>
      <c r="F30" s="17">
        <v>1250</v>
      </c>
      <c r="G30" s="32">
        <v>1312</v>
      </c>
      <c r="H30" s="32">
        <f t="shared" ref="H30:H34" si="17">AVERAGE(E30:G30)</f>
        <v>1284.6666666666667</v>
      </c>
      <c r="I30" s="30">
        <f t="shared" ref="I30:I34" si="18" xml:space="preserve"> COUNT(E30:G30)</f>
        <v>3</v>
      </c>
      <c r="J30" s="30">
        <f t="shared" ref="J30:J34" si="19">STDEV(E30:G30)</f>
        <v>31.64385143014885</v>
      </c>
      <c r="K30" s="30">
        <f t="shared" ref="K30:K34" si="20">J30/H30*100</f>
        <v>2.4631954927464075</v>
      </c>
      <c r="L30" s="30" t="str">
        <f t="shared" ref="L30:L34" si="21">IF(K30&lt;33,"ОДНОРОДНЫЕ","НЕОДНОРОДНЫЕ")</f>
        <v>ОДНОРОДНЫЕ</v>
      </c>
      <c r="M30" s="32">
        <f t="shared" ref="M30:M34" si="22">D30*H30</f>
        <v>25693.333333333336</v>
      </c>
    </row>
    <row r="31" spans="1:13" s="31" customFormat="1" ht="30" x14ac:dyDescent="0.25">
      <c r="A31" s="4">
        <v>12</v>
      </c>
      <c r="B31" s="40" t="s">
        <v>48</v>
      </c>
      <c r="C31" s="39" t="s">
        <v>33</v>
      </c>
      <c r="D31" s="38">
        <v>2640</v>
      </c>
      <c r="E31" s="17">
        <v>19.7</v>
      </c>
      <c r="F31" s="17">
        <v>19</v>
      </c>
      <c r="G31" s="32">
        <v>20</v>
      </c>
      <c r="H31" s="32">
        <f t="shared" si="17"/>
        <v>19.566666666666666</v>
      </c>
      <c r="I31" s="30">
        <f t="shared" si="18"/>
        <v>3</v>
      </c>
      <c r="J31" s="30">
        <f t="shared" si="19"/>
        <v>0.51316014394468834</v>
      </c>
      <c r="K31" s="30">
        <f t="shared" si="20"/>
        <v>2.6226242450324788</v>
      </c>
      <c r="L31" s="30" t="str">
        <f t="shared" si="21"/>
        <v>ОДНОРОДНЫЕ</v>
      </c>
      <c r="M31" s="32">
        <f t="shared" si="22"/>
        <v>51656</v>
      </c>
    </row>
    <row r="32" spans="1:13" s="31" customFormat="1" ht="30" x14ac:dyDescent="0.25">
      <c r="A32" s="4">
        <v>13</v>
      </c>
      <c r="B32" s="41" t="s">
        <v>49</v>
      </c>
      <c r="C32" s="39" t="s">
        <v>33</v>
      </c>
      <c r="D32" s="38">
        <v>70000</v>
      </c>
      <c r="E32" s="17">
        <v>16</v>
      </c>
      <c r="F32" s="17">
        <v>15.5</v>
      </c>
      <c r="G32" s="32">
        <v>16.3</v>
      </c>
      <c r="H32" s="32">
        <f t="shared" si="17"/>
        <v>15.933333333333332</v>
      </c>
      <c r="I32" s="30">
        <f t="shared" si="18"/>
        <v>3</v>
      </c>
      <c r="J32" s="30">
        <f t="shared" si="19"/>
        <v>0.40414518843273833</v>
      </c>
      <c r="K32" s="30">
        <f t="shared" si="20"/>
        <v>2.5364760780297386</v>
      </c>
      <c r="L32" s="30" t="str">
        <f t="shared" si="21"/>
        <v>ОДНОРОДНЫЕ</v>
      </c>
      <c r="M32" s="32">
        <f t="shared" si="22"/>
        <v>1115333.3333333333</v>
      </c>
    </row>
    <row r="33" spans="1:15" s="28" customFormat="1" ht="45" x14ac:dyDescent="0.25">
      <c r="A33" s="4">
        <v>14</v>
      </c>
      <c r="B33" s="40" t="s">
        <v>50</v>
      </c>
      <c r="C33" s="39" t="s">
        <v>33</v>
      </c>
      <c r="D33" s="38">
        <v>1000</v>
      </c>
      <c r="E33" s="17">
        <v>27.9</v>
      </c>
      <c r="F33" s="17">
        <v>27</v>
      </c>
      <c r="G33" s="29">
        <v>28.3</v>
      </c>
      <c r="H33" s="32">
        <f t="shared" si="17"/>
        <v>27.733333333333334</v>
      </c>
      <c r="I33" s="30">
        <f t="shared" si="18"/>
        <v>3</v>
      </c>
      <c r="J33" s="30">
        <f t="shared" si="19"/>
        <v>0.66583281184793941</v>
      </c>
      <c r="K33" s="30">
        <f t="shared" si="20"/>
        <v>2.4008394657978585</v>
      </c>
      <c r="L33" s="30" t="str">
        <f t="shared" si="21"/>
        <v>ОДНОРОДНЫЕ</v>
      </c>
      <c r="M33" s="32">
        <f t="shared" si="22"/>
        <v>27733.333333333336</v>
      </c>
    </row>
    <row r="34" spans="1:15" s="18" customFormat="1" ht="20.25" customHeight="1" x14ac:dyDescent="0.25">
      <c r="A34" s="4">
        <v>15</v>
      </c>
      <c r="B34" s="40" t="s">
        <v>31</v>
      </c>
      <c r="C34" s="39" t="s">
        <v>32</v>
      </c>
      <c r="D34" s="38">
        <v>40000</v>
      </c>
      <c r="E34" s="17">
        <v>3.6</v>
      </c>
      <c r="F34" s="17">
        <v>3.5</v>
      </c>
      <c r="G34" s="29">
        <v>3.7</v>
      </c>
      <c r="H34" s="32">
        <f t="shared" si="17"/>
        <v>3.6</v>
      </c>
      <c r="I34" s="30">
        <f t="shared" si="18"/>
        <v>3</v>
      </c>
      <c r="J34" s="30">
        <f t="shared" si="19"/>
        <v>0.10000000000000009</v>
      </c>
      <c r="K34" s="30">
        <f t="shared" si="20"/>
        <v>2.7777777777777799</v>
      </c>
      <c r="L34" s="30" t="str">
        <f t="shared" si="21"/>
        <v>ОДНОРОДНЫЕ</v>
      </c>
      <c r="M34" s="32">
        <f t="shared" si="22"/>
        <v>144000</v>
      </c>
    </row>
    <row r="35" spans="1:15" s="18" customFormat="1" ht="45" customHeight="1" x14ac:dyDescent="0.25">
      <c r="A35" s="4">
        <v>16</v>
      </c>
      <c r="B35" s="40" t="s">
        <v>51</v>
      </c>
      <c r="C35" s="39" t="s">
        <v>32</v>
      </c>
      <c r="D35" s="38">
        <v>3000</v>
      </c>
      <c r="E35" s="17">
        <v>21.7</v>
      </c>
      <c r="F35" s="25">
        <v>21</v>
      </c>
      <c r="G35" s="19">
        <v>22</v>
      </c>
      <c r="H35" s="19">
        <f t="shared" si="0"/>
        <v>21.566666666666666</v>
      </c>
      <c r="I35" s="21">
        <f t="shared" si="1"/>
        <v>3</v>
      </c>
      <c r="J35" s="21">
        <f t="shared" si="2"/>
        <v>0.51316014394468834</v>
      </c>
      <c r="K35" s="21">
        <f t="shared" si="3"/>
        <v>2.3794133413200385</v>
      </c>
      <c r="L35" s="21" t="str">
        <f t="shared" si="4"/>
        <v>ОДНОРОДНЫЕ</v>
      </c>
      <c r="M35" s="19">
        <f t="shared" si="5"/>
        <v>64700</v>
      </c>
    </row>
    <row r="36" spans="1:15" x14ac:dyDescent="0.25">
      <c r="A36" s="4"/>
      <c r="B36" s="23"/>
      <c r="C36" s="24"/>
      <c r="D36" s="26"/>
      <c r="E36" s="37">
        <f>SUMPRODUCT($D$20:$D$35,E20:E35)</f>
        <v>3559528</v>
      </c>
      <c r="F36" s="25">
        <f>SUMPRODUCT($D$20:$D$35,F20:F35)</f>
        <v>3442160</v>
      </c>
      <c r="G36" s="20">
        <f>SUMPRODUCT($D$20:$D$35,G20:G35)</f>
        <v>3618840</v>
      </c>
      <c r="H36" s="15"/>
      <c r="I36" s="12"/>
      <c r="J36" s="12"/>
      <c r="K36" s="12"/>
      <c r="L36" s="12"/>
      <c r="M36" s="3">
        <f>SUM(M20:M35)</f>
        <v>3540176.0000000005</v>
      </c>
    </row>
    <row r="38" spans="1:15" x14ac:dyDescent="0.25">
      <c r="A38" s="49" t="s">
        <v>20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5" x14ac:dyDescent="0.25">
      <c r="A39" s="50" t="s">
        <v>19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ht="15" customHeight="1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5" s="6" customFormat="1" ht="29.25" customHeight="1" x14ac:dyDescent="0.25">
      <c r="A41" s="45" t="s">
        <v>29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5"/>
      <c r="O41" s="5"/>
    </row>
    <row r="43" spans="1:15" x14ac:dyDescent="0.25">
      <c r="J43" s="9"/>
    </row>
    <row r="47" spans="1:15" x14ac:dyDescent="0.25">
      <c r="L47" s="9"/>
    </row>
  </sheetData>
  <mergeCells count="18">
    <mergeCell ref="K18:K19"/>
    <mergeCell ref="L18:L19"/>
    <mergeCell ref="A18:A19"/>
    <mergeCell ref="B18:B19"/>
    <mergeCell ref="C18:D18"/>
    <mergeCell ref="E3:M3"/>
    <mergeCell ref="A41:M41"/>
    <mergeCell ref="A40:M40"/>
    <mergeCell ref="J12:K12"/>
    <mergeCell ref="B14:L14"/>
    <mergeCell ref="A38:M38"/>
    <mergeCell ref="A39:M39"/>
    <mergeCell ref="M18:M19"/>
    <mergeCell ref="A17:B17"/>
    <mergeCell ref="C17:D17"/>
    <mergeCell ref="H18:H19"/>
    <mergeCell ref="I18:I19"/>
    <mergeCell ref="J18:J19"/>
  </mergeCells>
  <conditionalFormatting sqref="L36">
    <cfRule type="containsText" dxfId="11" priority="58" operator="containsText" text="НЕ">
      <formula>NOT(ISERROR(SEARCH("НЕ",L36)))</formula>
    </cfRule>
    <cfRule type="containsText" dxfId="10" priority="59" operator="containsText" text="ОДНОРОДНЫЕ">
      <formula>NOT(ISERROR(SEARCH("ОДНОРОДНЫЕ",L36)))</formula>
    </cfRule>
    <cfRule type="containsText" dxfId="9" priority="60" operator="containsText" text="НЕОДНОРОДНЫЕ">
      <formula>NOT(ISERROR(SEARCH("НЕОДНОРОДНЫЕ",L36)))</formula>
    </cfRule>
  </conditionalFormatting>
  <conditionalFormatting sqref="L36">
    <cfRule type="containsText" dxfId="8" priority="55" operator="containsText" text="НЕОДНОРОДНЫЕ">
      <formula>NOT(ISERROR(SEARCH("НЕОДНОРОДНЫЕ",L36)))</formula>
    </cfRule>
    <cfRule type="containsText" dxfId="7" priority="56" operator="containsText" text="ОДНОРОДНЫЕ">
      <formula>NOT(ISERROR(SEARCH("ОДНОРОДНЫЕ",L36)))</formula>
    </cfRule>
    <cfRule type="containsText" dxfId="6" priority="57" operator="containsText" text="НЕОДНОРОДНЫЕ">
      <formula>NOT(ISERROR(SEARCH("НЕОДНОРОДНЫЕ",L36)))</formula>
    </cfRule>
  </conditionalFormatting>
  <conditionalFormatting sqref="L20:L35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35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2024-02-19T12:32:26Z</dcterms:modified>
</cp:coreProperties>
</file>