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9" i="1" l="1"/>
  <c r="I29" i="1"/>
  <c r="H29" i="1"/>
  <c r="M29" i="1" s="1"/>
  <c r="J28" i="1"/>
  <c r="I28" i="1"/>
  <c r="H28" i="1"/>
  <c r="M28" i="1" s="1"/>
  <c r="J27" i="1"/>
  <c r="I27" i="1"/>
  <c r="H27" i="1"/>
  <c r="M27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5" i="1" l="1"/>
  <c r="L25" i="1" s="1"/>
  <c r="K23" i="1"/>
  <c r="L23" i="1" s="1"/>
  <c r="K21" i="1"/>
  <c r="L21" i="1" s="1"/>
  <c r="K27" i="1"/>
  <c r="L27" i="1" s="1"/>
  <c r="K28" i="1"/>
  <c r="L28" i="1" s="1"/>
  <c r="K29" i="1"/>
  <c r="L29" i="1" s="1"/>
  <c r="K22" i="1"/>
  <c r="L22" i="1" s="1"/>
  <c r="K24" i="1"/>
  <c r="L24" i="1" s="1"/>
  <c r="H26" i="1"/>
  <c r="H30" i="1"/>
  <c r="H31" i="1"/>
  <c r="H32" i="1"/>
  <c r="H33" i="1"/>
  <c r="H34" i="1"/>
  <c r="H35" i="1"/>
  <c r="H20" i="1"/>
  <c r="E36" i="1"/>
  <c r="F36" i="1" l="1"/>
  <c r="G36" i="1"/>
  <c r="M30" i="1"/>
  <c r="I30" i="1"/>
  <c r="J30" i="1"/>
  <c r="M31" i="1"/>
  <c r="I31" i="1"/>
  <c r="J31" i="1"/>
  <c r="K31" i="1" s="1"/>
  <c r="L31" i="1" s="1"/>
  <c r="M32" i="1"/>
  <c r="I32" i="1"/>
  <c r="J32" i="1"/>
  <c r="M33" i="1"/>
  <c r="I33" i="1"/>
  <c r="J33" i="1"/>
  <c r="M34" i="1"/>
  <c r="I34" i="1"/>
  <c r="J34" i="1"/>
  <c r="M35" i="1"/>
  <c r="I35" i="1"/>
  <c r="J35" i="1"/>
  <c r="K35" i="1" l="1"/>
  <c r="L35" i="1" s="1"/>
  <c r="K34" i="1"/>
  <c r="L34" i="1" s="1"/>
  <c r="K30" i="1"/>
  <c r="L30" i="1" s="1"/>
  <c r="K32" i="1"/>
  <c r="L32" i="1" s="1"/>
  <c r="K33" i="1"/>
  <c r="L33" i="1" s="1"/>
  <c r="I20" i="1"/>
  <c r="J20" i="1"/>
  <c r="M26" i="1"/>
  <c r="I26" i="1"/>
  <c r="J26" i="1"/>
  <c r="K26" i="1" l="1"/>
  <c r="L26" i="1" s="1"/>
  <c r="K20" i="1"/>
  <c r="L20" i="1" s="1"/>
  <c r="M20" i="1"/>
  <c r="M36" i="1" s="1"/>
  <c r="C17" i="1" s="1"/>
</calcChain>
</file>

<file path=xl/sharedStrings.xml><?xml version="1.0" encoding="utf-8"?>
<sst xmlns="http://schemas.openxmlformats.org/spreadsheetml/2006/main" count="68" uniqueCount="52">
  <si>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</si>
  <si>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</si>
  <si>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</si>
  <si>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</si>
  <si>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</si>
  <si>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</si>
  <si>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</si>
  <si>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</si>
  <si>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</si>
  <si>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</si>
  <si>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</si>
  <si>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</si>
  <si>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</si>
  <si>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</si>
  <si>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</si>
  <si>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</si>
  <si>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</si>
  <si>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</si>
  <si>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</si>
  <si>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</si>
  <si>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</si>
  <si>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</si>
  <si>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</si>
  <si>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</si>
  <si>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</si>
  <si>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</si>
  <si>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</si>
  <si>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</si>
  <si>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 xml:space="preserve">на поставку одноразовых медицинских перчаток </t>
  </si>
  <si>
    <t>№ 108-24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</si>
  <si>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 или эквивалент</t>
  </si>
  <si>
    <t>Контейнеры полимерные с перфорированным поддоном и прозрачной крышкой для предстерилизационной очистки, химической дезинфекции и стерилизации медицинских изделий КДС-«КРОНТ» по ТУ 9451-009-11769436-2001 в исполнении КДС-1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</si>
  <si>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КДС-3 или эквивалент</t>
  </si>
  <si>
    <t>Контейнеры полимерные с перфорированным поддоном и прозрачной крышкой для предстерилизационной очистки, химической дезинфекции и стерилизации медицинских изделий КДС-«КРОНТ» по ТУ 9451-009-11769436-2001 в исполнении КДС-3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</si>
  <si>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КДС-5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</si>
  <si>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КДС-10 или эквивалент</t>
  </si>
  <si>
    <t>Контейнер для хранения предметных стекол</t>
  </si>
  <si>
    <t>Емкость для хранения термометров</t>
  </si>
  <si>
    <t>Коробка стерилизационная на 3л</t>
  </si>
  <si>
    <t>Коробка стерилизационная на 6л</t>
  </si>
  <si>
    <t>Коробка стерилизационная на 9л</t>
  </si>
  <si>
    <t>Коробка стерилизационная на 12л</t>
  </si>
  <si>
    <t>Контейнер полимерный УКТП-01 «Елат» на 80 пробирок или эквивалент</t>
  </si>
  <si>
    <t>Контейнер полимерный для доставки проб биологического материала в пробирках и флаконах УКП-01-«КРОНТ» по ТУ 9398-011-11769436-2002 в исполнении УКП-50-01 или эквивалент</t>
  </si>
  <si>
    <t>Контейнер полимерный для доставки проб биологического материала в пробирках и флаконах УКП-01-«КРОНТ» по ТУ 9398-011-11769436-2002 в исполнении УКП-100-01 или эквивалент</t>
  </si>
  <si>
    <t>Медицинский термоконтейнер ТМ-4</t>
  </si>
  <si>
    <t>шт</t>
  </si>
  <si>
    <t>Шт</t>
  </si>
  <si>
    <t>вх. № 1082 от 13.05.2024</t>
  </si>
  <si>
    <t>вх. № 1081 от 13.05.2024</t>
  </si>
  <si>
    <t>вх. № 1080 от 13.05.2024</t>
  </si>
  <si>
    <t>Начальная (максимальная) цена договора устанавливается в размере 590 048,14 руб. (пятьсот девяносто тысяч сорок восемь рублей четырнадцать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</si>
</sst>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85" zoomScaleNormal="85" zoomScalePageLayoutView="70" workbookViewId="0">
      <selection activeCell="D11" sqref="D11"/>
    </sheetView>
  </sheetViews>
  <sheetFormatPr defaultRowHeight="15" x14ac:dyDescent="0.25"/>
  <cols>
    <col min="1" max="1" width="6.140625" style="15" bestFit="1" customWidth="1"/>
    <col min="2" max="2" width="70.140625" style="15" customWidth="1"/>
    <col min="3" max="3" width="7.85546875" style="15" bestFit="1" customWidth="1"/>
    <col min="4" max="4" width="10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x14ac:dyDescent="0.25">
      <c r="M2" s="11" t="s">
        <v>21</v>
      </c>
    </row>
    <row r="3" spans="2:13" x14ac:dyDescent="0.25">
      <c r="E3" s="55" t="s">
        <v>28</v>
      </c>
      <c r="F3" s="55"/>
      <c r="G3" s="55"/>
      <c r="H3" s="55"/>
      <c r="I3" s="55"/>
      <c r="J3" s="55"/>
      <c r="K3" s="55"/>
      <c r="L3" s="55"/>
      <c r="M3" s="55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x14ac:dyDescent="0.25"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1" spans="2:13" x14ac:dyDescent="0.25">
      <c r="D11" s="10"/>
    </row>
    <row r="12" spans="2:13" x14ac:dyDescent="0.25">
      <c r="J12" s="43" t="s">
        <v>16</v>
      </c>
      <c r="K12" s="43"/>
      <c r="M12" s="1" t="s">
        <v>14</v>
      </c>
    </row>
    <row r="14" spans="2:13" x14ac:dyDescent="0.25">
      <c r="B14" s="43" t="s">
        <v>15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7" spans="1:17" ht="30" x14ac:dyDescent="0.25">
      <c r="A17" s="47" t="s">
        <v>27</v>
      </c>
      <c r="B17" s="48"/>
      <c r="C17" s="49">
        <f>M36</f>
        <v>590048.14</v>
      </c>
      <c r="D17" s="50"/>
      <c r="E17" s="39" t="s">
        <v>48</v>
      </c>
      <c r="F17" s="39" t="s">
        <v>49</v>
      </c>
      <c r="G17" s="39" t="s">
        <v>50</v>
      </c>
      <c r="H17" s="16"/>
      <c r="I17" s="13"/>
      <c r="J17" s="13"/>
      <c r="K17" s="13"/>
      <c r="L17" s="13"/>
      <c r="M17" s="16"/>
    </row>
    <row r="18" spans="1:17" x14ac:dyDescent="0.25">
      <c r="A18" s="53" t="s">
        <v>0</v>
      </c>
      <c r="B18" s="53" t="s">
        <v>1</v>
      </c>
      <c r="C18" s="53" t="s">
        <v>2</v>
      </c>
      <c r="D18" s="53"/>
      <c r="E18" s="16" t="s">
        <v>24</v>
      </c>
      <c r="F18" s="16" t="s">
        <v>25</v>
      </c>
      <c r="G18" s="16" t="s">
        <v>26</v>
      </c>
      <c r="H18" s="51" t="s">
        <v>11</v>
      </c>
      <c r="I18" s="53" t="s">
        <v>8</v>
      </c>
      <c r="J18" s="53" t="s">
        <v>9</v>
      </c>
      <c r="K18" s="53" t="s">
        <v>10</v>
      </c>
      <c r="L18" s="53" t="s">
        <v>6</v>
      </c>
      <c r="M18" s="46" t="s">
        <v>7</v>
      </c>
    </row>
    <row r="19" spans="1:17" x14ac:dyDescent="0.25">
      <c r="A19" s="54"/>
      <c r="B19" s="54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2"/>
      <c r="I19" s="53"/>
      <c r="J19" s="53"/>
      <c r="K19" s="53"/>
      <c r="L19" s="53"/>
      <c r="M19" s="46"/>
    </row>
    <row r="20" spans="1:17" s="24" customFormat="1" ht="60" x14ac:dyDescent="0.25">
      <c r="A20" s="4">
        <v>1</v>
      </c>
      <c r="B20" s="34" t="s">
        <v>30</v>
      </c>
      <c r="C20" s="36" t="s">
        <v>46</v>
      </c>
      <c r="D20" s="23">
        <v>50</v>
      </c>
      <c r="E20" s="22">
        <v>600</v>
      </c>
      <c r="F20" s="30">
        <v>610</v>
      </c>
      <c r="G20" s="25">
        <v>618</v>
      </c>
      <c r="H20" s="25">
        <f>ROUNDDOWN(AVERAGE(E20:G20),2)</f>
        <v>609.33000000000004</v>
      </c>
      <c r="I20" s="26">
        <f t="shared" ref="I20:I35" si="0" xml:space="preserve"> COUNT(E20:G20)</f>
        <v>3</v>
      </c>
      <c r="J20" s="26">
        <f t="shared" ref="J20:J35" si="1">STDEV(E20:G20)</f>
        <v>9.0184995056457886</v>
      </c>
      <c r="K20" s="26">
        <f t="shared" ref="K20:K35" si="2">J20/H20*100</f>
        <v>1.4800681905774846</v>
      </c>
      <c r="L20" s="26" t="str">
        <f t="shared" ref="L20:L35" si="3">IF(K20&lt;33,"ОДНОРОДНЫЕ","НЕОДНОРОДНЫЕ")</f>
        <v>ОДНОРОДНЫЕ</v>
      </c>
      <c r="M20" s="25">
        <f t="shared" ref="M20:M35" si="4">D20*H20</f>
        <v>30466.500000000004</v>
      </c>
      <c r="O20" s="32"/>
      <c r="P20" s="32"/>
      <c r="Q20" s="32"/>
    </row>
    <row r="21" spans="1:17" s="37" customFormat="1" ht="60" x14ac:dyDescent="0.25">
      <c r="A21" s="4">
        <v>2</v>
      </c>
      <c r="B21" s="34" t="s">
        <v>31</v>
      </c>
      <c r="C21" s="36" t="s">
        <v>46</v>
      </c>
      <c r="D21" s="23">
        <v>25</v>
      </c>
      <c r="E21" s="22">
        <v>600</v>
      </c>
      <c r="F21" s="30">
        <v>610</v>
      </c>
      <c r="G21" s="38">
        <v>618</v>
      </c>
      <c r="H21" s="38">
        <f t="shared" ref="H21:H25" si="5">ROUNDDOWN(AVERAGE(E21:G21),2)</f>
        <v>609.33000000000004</v>
      </c>
      <c r="I21" s="36">
        <f t="shared" ref="I21:I25" si="6" xml:space="preserve"> COUNT(E21:G21)</f>
        <v>3</v>
      </c>
      <c r="J21" s="36">
        <f t="shared" ref="J21:J25" si="7">STDEV(E21:G21)</f>
        <v>9.0184995056457886</v>
      </c>
      <c r="K21" s="36">
        <f t="shared" ref="K21:K25" si="8">J21/H21*100</f>
        <v>1.4800681905774846</v>
      </c>
      <c r="L21" s="36" t="str">
        <f t="shared" ref="L21:L25" si="9">IF(K21&lt;33,"ОДНОРОДНЫЕ","НЕОДНОРОДНЫЕ")</f>
        <v>ОДНОРОДНЫЕ</v>
      </c>
      <c r="M21" s="38">
        <f t="shared" ref="M21:M25" si="10">D21*H21</f>
        <v>15233.250000000002</v>
      </c>
      <c r="O21" s="32"/>
      <c r="P21" s="35"/>
      <c r="Q21" s="32"/>
    </row>
    <row r="22" spans="1:17" s="37" customFormat="1" ht="60" x14ac:dyDescent="0.25">
      <c r="A22" s="4">
        <v>3</v>
      </c>
      <c r="B22" s="34" t="s">
        <v>32</v>
      </c>
      <c r="C22" s="36" t="s">
        <v>46</v>
      </c>
      <c r="D22" s="23">
        <v>80</v>
      </c>
      <c r="E22" s="22">
        <v>780</v>
      </c>
      <c r="F22" s="30">
        <v>795</v>
      </c>
      <c r="G22" s="38">
        <v>803.4</v>
      </c>
      <c r="H22" s="38">
        <f t="shared" si="5"/>
        <v>792.8</v>
      </c>
      <c r="I22" s="36">
        <f t="shared" si="6"/>
        <v>3</v>
      </c>
      <c r="J22" s="36">
        <f t="shared" si="7"/>
        <v>11.854113210189945</v>
      </c>
      <c r="K22" s="36">
        <f t="shared" si="8"/>
        <v>1.4952211415476722</v>
      </c>
      <c r="L22" s="36" t="str">
        <f t="shared" si="9"/>
        <v>ОДНОРОДНЫЕ</v>
      </c>
      <c r="M22" s="38">
        <f t="shared" si="10"/>
        <v>63424</v>
      </c>
      <c r="O22" s="32"/>
      <c r="P22" s="35"/>
      <c r="Q22" s="32"/>
    </row>
    <row r="23" spans="1:17" s="37" customFormat="1" ht="60" x14ac:dyDescent="0.25">
      <c r="A23" s="4">
        <v>4</v>
      </c>
      <c r="B23" s="34" t="s">
        <v>33</v>
      </c>
      <c r="C23" s="36" t="s">
        <v>46</v>
      </c>
      <c r="D23" s="23">
        <v>40</v>
      </c>
      <c r="E23" s="22">
        <v>2050</v>
      </c>
      <c r="F23" s="30">
        <v>2090</v>
      </c>
      <c r="G23" s="38">
        <v>2110</v>
      </c>
      <c r="H23" s="38">
        <f t="shared" si="5"/>
        <v>2083.33</v>
      </c>
      <c r="I23" s="36">
        <f t="shared" si="6"/>
        <v>3</v>
      </c>
      <c r="J23" s="36">
        <f t="shared" si="7"/>
        <v>30.550504633038937</v>
      </c>
      <c r="K23" s="36">
        <f t="shared" si="8"/>
        <v>1.4664265686683788</v>
      </c>
      <c r="L23" s="36" t="str">
        <f t="shared" si="9"/>
        <v>ОДНОРОДНЫЕ</v>
      </c>
      <c r="M23" s="38">
        <f t="shared" si="10"/>
        <v>83333.2</v>
      </c>
      <c r="O23" s="32"/>
      <c r="P23" s="35"/>
      <c r="Q23" s="32"/>
    </row>
    <row r="24" spans="1:17" s="37" customFormat="1" ht="60" x14ac:dyDescent="0.25">
      <c r="A24" s="4">
        <v>5</v>
      </c>
      <c r="B24" s="34" t="s">
        <v>34</v>
      </c>
      <c r="C24" s="36" t="s">
        <v>46</v>
      </c>
      <c r="D24" s="23">
        <v>70</v>
      </c>
      <c r="E24" s="22">
        <v>1170</v>
      </c>
      <c r="F24" s="30">
        <v>1190</v>
      </c>
      <c r="G24" s="38">
        <v>1205</v>
      </c>
      <c r="H24" s="38">
        <f t="shared" si="5"/>
        <v>1188.33</v>
      </c>
      <c r="I24" s="36">
        <f t="shared" si="6"/>
        <v>3</v>
      </c>
      <c r="J24" s="36">
        <f t="shared" si="7"/>
        <v>17.559422921421234</v>
      </c>
      <c r="K24" s="36">
        <f t="shared" si="8"/>
        <v>1.4776554426313597</v>
      </c>
      <c r="L24" s="36" t="str">
        <f t="shared" si="9"/>
        <v>ОДНОРОДНЫЕ</v>
      </c>
      <c r="M24" s="38">
        <f t="shared" si="10"/>
        <v>83183.099999999991</v>
      </c>
      <c r="O24" s="32"/>
      <c r="P24" s="32"/>
      <c r="Q24" s="32"/>
    </row>
    <row r="25" spans="1:17" s="37" customFormat="1" ht="60" x14ac:dyDescent="0.25">
      <c r="A25" s="4">
        <v>6</v>
      </c>
      <c r="B25" s="34" t="s">
        <v>35</v>
      </c>
      <c r="C25" s="36" t="s">
        <v>46</v>
      </c>
      <c r="D25" s="23">
        <v>20</v>
      </c>
      <c r="E25" s="22">
        <v>2050</v>
      </c>
      <c r="F25" s="30">
        <v>2090</v>
      </c>
      <c r="G25" s="38">
        <v>2110</v>
      </c>
      <c r="H25" s="38">
        <f t="shared" si="5"/>
        <v>2083.33</v>
      </c>
      <c r="I25" s="36">
        <f t="shared" si="6"/>
        <v>3</v>
      </c>
      <c r="J25" s="36">
        <f t="shared" si="7"/>
        <v>30.550504633038937</v>
      </c>
      <c r="K25" s="36">
        <f t="shared" si="8"/>
        <v>1.4664265686683788</v>
      </c>
      <c r="L25" s="36" t="str">
        <f t="shared" si="9"/>
        <v>ОДНОРОДНЫЕ</v>
      </c>
      <c r="M25" s="38">
        <f t="shared" si="10"/>
        <v>41666.6</v>
      </c>
      <c r="O25" s="32"/>
      <c r="P25" s="32"/>
      <c r="Q25" s="32"/>
    </row>
    <row r="26" spans="1:17" s="24" customFormat="1" x14ac:dyDescent="0.25">
      <c r="A26" s="4">
        <v>7</v>
      </c>
      <c r="B26" s="34" t="s">
        <v>36</v>
      </c>
      <c r="C26" s="36" t="s">
        <v>46</v>
      </c>
      <c r="D26" s="23">
        <v>50</v>
      </c>
      <c r="E26" s="22">
        <v>462</v>
      </c>
      <c r="F26" s="30">
        <v>470</v>
      </c>
      <c r="G26" s="25">
        <v>475</v>
      </c>
      <c r="H26" s="33">
        <f t="shared" ref="H26:H35" si="11">ROUNDDOWN(AVERAGE(E26:G26),2)</f>
        <v>469</v>
      </c>
      <c r="I26" s="26">
        <f t="shared" si="0"/>
        <v>3</v>
      </c>
      <c r="J26" s="26">
        <f t="shared" si="1"/>
        <v>6.5574385243020004</v>
      </c>
      <c r="K26" s="26">
        <f t="shared" si="2"/>
        <v>1.3981745254375268</v>
      </c>
      <c r="L26" s="26" t="str">
        <f t="shared" si="3"/>
        <v>ОДНОРОДНЫЕ</v>
      </c>
      <c r="M26" s="25">
        <f t="shared" si="4"/>
        <v>23450</v>
      </c>
      <c r="O26" s="32"/>
      <c r="P26" s="35"/>
      <c r="Q26" s="32"/>
    </row>
    <row r="27" spans="1:17" s="37" customFormat="1" x14ac:dyDescent="0.25">
      <c r="A27" s="4">
        <v>8</v>
      </c>
      <c r="B27" s="34" t="s">
        <v>37</v>
      </c>
      <c r="C27" s="36" t="s">
        <v>46</v>
      </c>
      <c r="D27" s="23">
        <v>20</v>
      </c>
      <c r="E27" s="22">
        <v>336</v>
      </c>
      <c r="F27" s="30">
        <v>345</v>
      </c>
      <c r="G27" s="38">
        <v>346</v>
      </c>
      <c r="H27" s="38">
        <f t="shared" ref="H27:H29" si="12">ROUNDDOWN(AVERAGE(E27:G27),2)</f>
        <v>342.33</v>
      </c>
      <c r="I27" s="36">
        <f t="shared" ref="I27:I29" si="13" xml:space="preserve"> COUNT(E27:G27)</f>
        <v>3</v>
      </c>
      <c r="J27" s="36">
        <f t="shared" ref="J27:J29" si="14">STDEV(E27:G27)</f>
        <v>5.5075705472861021</v>
      </c>
      <c r="K27" s="36">
        <f t="shared" ref="K27:K29" si="15">J27/H27*100</f>
        <v>1.6088483472924087</v>
      </c>
      <c r="L27" s="36" t="str">
        <f t="shared" ref="L27:L29" si="16">IF(K27&lt;33,"ОДНОРОДНЫЕ","НЕОДНОРОДНЫЕ")</f>
        <v>ОДНОРОДНЫЕ</v>
      </c>
      <c r="M27" s="38">
        <f t="shared" ref="M27:M29" si="17">D27*H27</f>
        <v>6846.5999999999995</v>
      </c>
      <c r="O27" s="32"/>
      <c r="P27" s="35"/>
      <c r="Q27" s="32"/>
    </row>
    <row r="28" spans="1:17" s="37" customFormat="1" x14ac:dyDescent="0.25">
      <c r="A28" s="4">
        <v>9</v>
      </c>
      <c r="B28" s="34" t="s">
        <v>38</v>
      </c>
      <c r="C28" s="36" t="s">
        <v>46</v>
      </c>
      <c r="D28" s="23">
        <v>4</v>
      </c>
      <c r="E28" s="22">
        <v>2800</v>
      </c>
      <c r="F28" s="30">
        <v>2855</v>
      </c>
      <c r="G28" s="38">
        <v>2884</v>
      </c>
      <c r="H28" s="38">
        <f t="shared" si="12"/>
        <v>2846.33</v>
      </c>
      <c r="I28" s="36">
        <f t="shared" si="13"/>
        <v>3</v>
      </c>
      <c r="J28" s="36">
        <f t="shared" si="14"/>
        <v>42.665364563464514</v>
      </c>
      <c r="K28" s="36">
        <f t="shared" si="15"/>
        <v>1.4989605760212104</v>
      </c>
      <c r="L28" s="36" t="str">
        <f t="shared" si="16"/>
        <v>ОДНОРОДНЫЕ</v>
      </c>
      <c r="M28" s="38">
        <f t="shared" si="17"/>
        <v>11385.32</v>
      </c>
      <c r="O28" s="32"/>
      <c r="P28" s="35"/>
      <c r="Q28" s="32"/>
    </row>
    <row r="29" spans="1:17" s="37" customFormat="1" x14ac:dyDescent="0.25">
      <c r="A29" s="4">
        <v>10</v>
      </c>
      <c r="B29" s="34" t="s">
        <v>39</v>
      </c>
      <c r="C29" s="36" t="s">
        <v>46</v>
      </c>
      <c r="D29" s="23">
        <v>15</v>
      </c>
      <c r="E29" s="22">
        <v>3700</v>
      </c>
      <c r="F29" s="30">
        <v>3772</v>
      </c>
      <c r="G29" s="38">
        <v>3811</v>
      </c>
      <c r="H29" s="38">
        <f t="shared" si="12"/>
        <v>3761</v>
      </c>
      <c r="I29" s="36">
        <f t="shared" si="13"/>
        <v>3</v>
      </c>
      <c r="J29" s="36">
        <f t="shared" si="14"/>
        <v>56.311632901204348</v>
      </c>
      <c r="K29" s="36">
        <f t="shared" si="15"/>
        <v>1.4972516059878849</v>
      </c>
      <c r="L29" s="36" t="str">
        <f t="shared" si="16"/>
        <v>ОДНОРОДНЫЕ</v>
      </c>
      <c r="M29" s="38">
        <f t="shared" si="17"/>
        <v>56415</v>
      </c>
      <c r="O29" s="32"/>
      <c r="P29" s="32"/>
      <c r="Q29" s="32"/>
    </row>
    <row r="30" spans="1:17" s="24" customFormat="1" x14ac:dyDescent="0.25">
      <c r="A30" s="4">
        <v>11</v>
      </c>
      <c r="B30" s="34" t="s">
        <v>40</v>
      </c>
      <c r="C30" s="36" t="s">
        <v>46</v>
      </c>
      <c r="D30" s="23">
        <v>10</v>
      </c>
      <c r="E30" s="22">
        <v>5200</v>
      </c>
      <c r="F30" s="30">
        <v>5302</v>
      </c>
      <c r="G30" s="33">
        <v>5356</v>
      </c>
      <c r="H30" s="33">
        <f t="shared" si="11"/>
        <v>5286</v>
      </c>
      <c r="I30" s="27">
        <f t="shared" si="0"/>
        <v>3</v>
      </c>
      <c r="J30" s="27">
        <f t="shared" si="1"/>
        <v>79.221209281353438</v>
      </c>
      <c r="K30" s="27">
        <f t="shared" si="2"/>
        <v>1.4986986243161833</v>
      </c>
      <c r="L30" s="27" t="str">
        <f t="shared" si="3"/>
        <v>ОДНОРОДНЫЕ</v>
      </c>
      <c r="M30" s="29">
        <f t="shared" si="4"/>
        <v>52860</v>
      </c>
      <c r="O30" s="32"/>
      <c r="P30" s="35"/>
      <c r="Q30" s="32"/>
    </row>
    <row r="31" spans="1:17" s="24" customFormat="1" x14ac:dyDescent="0.25">
      <c r="A31" s="4">
        <v>12</v>
      </c>
      <c r="B31" s="34" t="s">
        <v>41</v>
      </c>
      <c r="C31" s="36" t="s">
        <v>47</v>
      </c>
      <c r="D31" s="23">
        <v>4</v>
      </c>
      <c r="E31" s="22">
        <v>6190</v>
      </c>
      <c r="F31" s="30">
        <v>6310</v>
      </c>
      <c r="G31" s="33">
        <v>6375</v>
      </c>
      <c r="H31" s="33">
        <f t="shared" si="11"/>
        <v>6291.66</v>
      </c>
      <c r="I31" s="27">
        <f t="shared" si="0"/>
        <v>3</v>
      </c>
      <c r="J31" s="27">
        <f t="shared" si="1"/>
        <v>93.852721502007256</v>
      </c>
      <c r="K31" s="27">
        <f t="shared" si="2"/>
        <v>1.49170046540988</v>
      </c>
      <c r="L31" s="27" t="str">
        <f t="shared" si="3"/>
        <v>ОДНОРОДНЫЕ</v>
      </c>
      <c r="M31" s="29">
        <f t="shared" si="4"/>
        <v>25166.639999999999</v>
      </c>
      <c r="O31" s="32"/>
      <c r="P31" s="35"/>
      <c r="Q31" s="32"/>
    </row>
    <row r="32" spans="1:17" s="21" customFormat="1" x14ac:dyDescent="0.25">
      <c r="A32" s="4">
        <v>13</v>
      </c>
      <c r="B32" s="34" t="s">
        <v>42</v>
      </c>
      <c r="C32" s="36" t="s">
        <v>46</v>
      </c>
      <c r="D32" s="23">
        <v>4</v>
      </c>
      <c r="E32" s="22">
        <v>3850</v>
      </c>
      <c r="F32" s="30">
        <v>3925</v>
      </c>
      <c r="G32" s="33">
        <v>3965</v>
      </c>
      <c r="H32" s="33">
        <f t="shared" si="11"/>
        <v>3913.33</v>
      </c>
      <c r="I32" s="27">
        <f t="shared" si="0"/>
        <v>3</v>
      </c>
      <c r="J32" s="27">
        <f t="shared" si="1"/>
        <v>58.380932960456647</v>
      </c>
      <c r="K32" s="27">
        <f t="shared" si="2"/>
        <v>1.4918479392347859</v>
      </c>
      <c r="L32" s="27" t="str">
        <f t="shared" si="3"/>
        <v>ОДНОРОДНЫЕ</v>
      </c>
      <c r="M32" s="29">
        <f t="shared" si="4"/>
        <v>15653.32</v>
      </c>
      <c r="O32" s="32"/>
      <c r="P32" s="32"/>
      <c r="Q32" s="32"/>
    </row>
    <row r="33" spans="1:17" s="28" customFormat="1" ht="45" x14ac:dyDescent="0.25">
      <c r="A33" s="4">
        <v>14</v>
      </c>
      <c r="B33" s="34" t="s">
        <v>43</v>
      </c>
      <c r="C33" s="36" t="s">
        <v>47</v>
      </c>
      <c r="D33" s="23">
        <v>7</v>
      </c>
      <c r="E33" s="22">
        <v>2250</v>
      </c>
      <c r="F33" s="30">
        <v>2295</v>
      </c>
      <c r="G33" s="29">
        <v>2317</v>
      </c>
      <c r="H33" s="33">
        <f t="shared" si="11"/>
        <v>2287.33</v>
      </c>
      <c r="I33" s="27">
        <f t="shared" si="0"/>
        <v>3</v>
      </c>
      <c r="J33" s="27">
        <f t="shared" si="1"/>
        <v>34.151622704248382</v>
      </c>
      <c r="K33" s="27">
        <f t="shared" si="2"/>
        <v>1.4930780737474865</v>
      </c>
      <c r="L33" s="27" t="str">
        <f t="shared" si="3"/>
        <v>ОДНОРОДНЫЕ</v>
      </c>
      <c r="M33" s="29">
        <f t="shared" si="4"/>
        <v>16011.31</v>
      </c>
      <c r="O33" s="32"/>
      <c r="P33" s="32"/>
      <c r="Q33" s="32"/>
    </row>
    <row r="34" spans="1:17" s="28" customFormat="1" ht="45" x14ac:dyDescent="0.25">
      <c r="A34" s="4">
        <v>15</v>
      </c>
      <c r="B34" s="34" t="s">
        <v>44</v>
      </c>
      <c r="C34" s="36" t="s">
        <v>46</v>
      </c>
      <c r="D34" s="23">
        <v>5</v>
      </c>
      <c r="E34" s="22">
        <v>3300</v>
      </c>
      <c r="F34" s="30">
        <v>3365</v>
      </c>
      <c r="G34" s="29">
        <v>3399</v>
      </c>
      <c r="H34" s="33">
        <f t="shared" si="11"/>
        <v>3354.66</v>
      </c>
      <c r="I34" s="27">
        <f t="shared" si="0"/>
        <v>3</v>
      </c>
      <c r="J34" s="27">
        <f t="shared" si="1"/>
        <v>50.302418762255691</v>
      </c>
      <c r="K34" s="27">
        <f t="shared" si="2"/>
        <v>1.499478896885398</v>
      </c>
      <c r="L34" s="27" t="str">
        <f t="shared" si="3"/>
        <v>ОДНОРОДНЫЕ</v>
      </c>
      <c r="M34" s="29">
        <f t="shared" si="4"/>
        <v>16773.3</v>
      </c>
      <c r="O34" s="32"/>
      <c r="P34" s="32"/>
      <c r="Q34" s="32"/>
    </row>
    <row r="35" spans="1:17" s="28" customFormat="1" x14ac:dyDescent="0.25">
      <c r="A35" s="4">
        <v>16</v>
      </c>
      <c r="B35" s="34" t="s">
        <v>45</v>
      </c>
      <c r="C35" s="36" t="s">
        <v>46</v>
      </c>
      <c r="D35" s="23">
        <v>12</v>
      </c>
      <c r="E35" s="22">
        <v>3950</v>
      </c>
      <c r="F35" s="30">
        <v>4027</v>
      </c>
      <c r="G35" s="29">
        <v>4068</v>
      </c>
      <c r="H35" s="33">
        <f t="shared" si="11"/>
        <v>4015</v>
      </c>
      <c r="I35" s="27">
        <f t="shared" si="0"/>
        <v>3</v>
      </c>
      <c r="J35" s="27">
        <f t="shared" si="1"/>
        <v>59.908263203000637</v>
      </c>
      <c r="K35" s="27">
        <f t="shared" si="2"/>
        <v>1.4921111632129673</v>
      </c>
      <c r="L35" s="27" t="str">
        <f t="shared" si="3"/>
        <v>ОДНОРОДНЫЕ</v>
      </c>
      <c r="M35" s="29">
        <f t="shared" si="4"/>
        <v>48180</v>
      </c>
      <c r="O35" s="32"/>
      <c r="P35" s="32"/>
      <c r="Q35" s="32"/>
    </row>
    <row r="36" spans="1:17" ht="15.75" x14ac:dyDescent="0.25">
      <c r="A36" s="4"/>
      <c r="B36" s="7"/>
      <c r="C36" s="18"/>
      <c r="D36" s="19"/>
      <c r="E36" s="20">
        <f>SUMPRODUCT($D$20:$D$35,E20:E35)</f>
        <v>580630</v>
      </c>
      <c r="F36" s="31">
        <f>SUMPRODUCT($D$20:$D$35,F20:F35)</f>
        <v>591624</v>
      </c>
      <c r="G36" s="25">
        <f>SUMPRODUCT($D$20:$D$35,G20:G35)</f>
        <v>597893</v>
      </c>
      <c r="H36" s="16"/>
      <c r="I36" s="13"/>
      <c r="J36" s="13"/>
      <c r="K36" s="13"/>
      <c r="L36" s="13"/>
      <c r="M36" s="3">
        <f>SUM(M20:M35)</f>
        <v>590048.14</v>
      </c>
    </row>
    <row r="38" spans="1:17" x14ac:dyDescent="0.25">
      <c r="A38" s="44" t="s">
        <v>19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7" x14ac:dyDescent="0.25">
      <c r="A39" s="45" t="s">
        <v>18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7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7" s="6" customFormat="1" x14ac:dyDescent="0.25">
      <c r="A41" s="40" t="s">
        <v>51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5"/>
      <c r="O41" s="5"/>
    </row>
    <row r="43" spans="1:17" x14ac:dyDescent="0.25">
      <c r="J43" s="10"/>
    </row>
    <row r="44" spans="1:17" x14ac:dyDescent="0.25">
      <c r="K44" s="10"/>
    </row>
    <row r="47" spans="1:17" x14ac:dyDescent="0.25">
      <c r="L47" s="10"/>
    </row>
  </sheetData>
  <mergeCells count="18">
    <mergeCell ref="C18:D18"/>
    <mergeCell ref="E3:M3"/>
    <mergeCell ref="A41:M41"/>
    <mergeCell ref="A40:M40"/>
    <mergeCell ref="J12:K12"/>
    <mergeCell ref="B14:L14"/>
    <mergeCell ref="A38:M38"/>
    <mergeCell ref="A39:M3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36">
    <cfRule type="containsText" dxfId="23" priority="70" operator="containsText" text="НЕ">
      <formula>NOT(ISERROR(SEARCH("НЕ",L36)))</formula>
    </cfRule>
    <cfRule type="containsText" dxfId="22" priority="71" operator="containsText" text="ОДНОРОДНЫЕ">
      <formula>NOT(ISERROR(SEARCH("ОДНОРОДНЫЕ",L36)))</formula>
    </cfRule>
    <cfRule type="containsText" dxfId="21" priority="72" operator="containsText" text="НЕОДНОРОДНЫЕ">
      <formula>NOT(ISERROR(SEARCH("НЕОДНОРОДНЫЕ",L36)))</formula>
    </cfRule>
  </conditionalFormatting>
  <conditionalFormatting sqref="L36">
    <cfRule type="containsText" dxfId="20" priority="67" operator="containsText" text="НЕОДНОРОДНЫЕ">
      <formula>NOT(ISERROR(SEARCH("НЕОДНОРОДНЫЕ",L36)))</formula>
    </cfRule>
    <cfRule type="containsText" dxfId="19" priority="68" operator="containsText" text="ОДНОРОДНЫЕ">
      <formula>NOT(ISERROR(SEARCH("ОДНОРОДНЫЕ",L36)))</formula>
    </cfRule>
    <cfRule type="containsText" dxfId="18" priority="69" operator="containsText" text="НЕОДНОРОДНЫЕ">
      <formula>NOT(ISERROR(SEARCH("НЕОДНОРОДНЫЕ",L36)))</formula>
    </cfRule>
  </conditionalFormatting>
  <conditionalFormatting sqref="L20 L26 L30:L35">
    <cfRule type="containsText" dxfId="17" priority="22" operator="containsText" text="НЕ">
      <formula>NOT(ISERROR(SEARCH("НЕ",L20)))</formula>
    </cfRule>
    <cfRule type="containsText" dxfId="16" priority="23" operator="containsText" text="ОДНОРОДНЫЕ">
      <formula>NOT(ISERROR(SEARCH("ОДНОРОДНЫЕ",L20)))</formula>
    </cfRule>
    <cfRule type="containsText" dxfId="15" priority="24" operator="containsText" text="НЕОДНОРОДНЫЕ">
      <formula>NOT(ISERROR(SEARCH("НЕОДНОРОДНЫЕ",L20)))</formula>
    </cfRule>
  </conditionalFormatting>
  <conditionalFormatting sqref="L20 L26 L30:L35">
    <cfRule type="containsText" dxfId="14" priority="19" operator="containsText" text="НЕОДНОРОДНЫЕ">
      <formula>NOT(ISERROR(SEARCH("НЕОДНОРОДНЫЕ",L20)))</formula>
    </cfRule>
    <cfRule type="containsText" dxfId="13" priority="20" operator="containsText" text="ОДНОРОДНЫЕ">
      <formula>NOT(ISERROR(SEARCH("ОДНОРОДНЫЕ",L20)))</formula>
    </cfRule>
    <cfRule type="containsText" dxfId="12" priority="21" operator="containsText" text="НЕОДНОРОДНЫЕ">
      <formula>NOT(ISERROR(SEARCH("НЕОДНОРОДНЫЕ",L20)))</formula>
    </cfRule>
  </conditionalFormatting>
  <conditionalFormatting sqref="L21:L25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:L25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7:L29">
    <cfRule type="containsText" dxfId="5" priority="4" operator="containsText" text="НЕ">
      <formula>NOT(ISERROR(SEARCH("НЕ",L27)))</formula>
    </cfRule>
    <cfRule type="containsText" dxfId="4" priority="5" operator="containsText" text="ОДНОРОДНЫЕ">
      <formula>NOT(ISERROR(SEARCH("ОДНОРОДНЫЕ",L27)))</formula>
    </cfRule>
    <cfRule type="containsText" dxfId="3" priority="6" operator="containsText" text="НЕОДНОРОДНЫЕ">
      <formula>NOT(ISERROR(SEARCH("НЕОДНОРОДНЫЕ",L27)))</formula>
    </cfRule>
  </conditionalFormatting>
  <conditionalFormatting sqref="L27:L29">
    <cfRule type="containsText" dxfId="2" priority="1" operator="containsText" text="НЕОДНОРОДНЫЕ">
      <formula>NOT(ISERROR(SEARCH("НЕОДНОРОДНЫЕ",L27)))</formula>
    </cfRule>
    <cfRule type="containsText" dxfId="1" priority="2" operator="containsText" text="ОДНОРОДНЫЕ">
      <formula>NOT(ISERROR(SEARCH("ОДНОРОДНЫЕ",L27)))</formula>
    </cfRule>
    <cfRule type="containsText" dxfId="0" priority="3" operator="containsText" text="НЕОДНОРОДНЫЕ">
      <formula>NOT(ISERROR(SEARCH("НЕОДНОРОДНЫЕ",L27)))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2024-05-13T03:47:19Z</dcterms:modified>
</cp:coreProperties>
</file>