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8" i="1" l="1"/>
  <c r="D21" i="1"/>
  <c r="G22" i="1" l="1"/>
  <c r="F22" i="1"/>
  <c r="E22" i="1"/>
  <c r="J24" i="1"/>
  <c r="O24" i="1" s="1"/>
  <c r="K24" i="1"/>
  <c r="L24" i="1"/>
  <c r="J25" i="1"/>
  <c r="O25" i="1" s="1"/>
  <c r="K25" i="1"/>
  <c r="L25" i="1"/>
  <c r="M25" i="1" s="1"/>
  <c r="N25" i="1" s="1"/>
  <c r="L23" i="1"/>
  <c r="K23" i="1"/>
  <c r="L21" i="1"/>
  <c r="K21" i="1"/>
  <c r="J23" i="1"/>
  <c r="O23" i="1" s="1"/>
  <c r="J21" i="1"/>
  <c r="M24" i="1" l="1"/>
  <c r="N24" i="1" s="1"/>
  <c r="M21" i="1"/>
  <c r="N21" i="1" s="1"/>
  <c r="M23" i="1"/>
  <c r="N23" i="1" s="1"/>
  <c r="O21" i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<sst xmlns="http://schemas.openxmlformats.org/spreadsheetml/2006/main" count="43" uniqueCount="39">
  <si>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</si>
  <si>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</si>
  <si>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</si>
  <si>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</si>
  <si>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</si>
  <si>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</si>
  <si>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</si>
  <si>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</si>
  <si>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</si>
  <si>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</si>
  <si>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</si>
  <si>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</si>
  <si>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</si>
  <si>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</si>
  <si>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</si>
  <si>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</si>
  <si>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</si>
  <si>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</si>
  <si>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</si>
  <si>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</si>
  <si>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</si>
  <si>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</si>
  <si>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</si>
  <si>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</si>
  <si>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</si>
  <si>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час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</si>
  <si>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</si>
  <si>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ИТОГО:</t>
  </si>
  <si>
    <t>к Извещению о проведении закупки</t>
  </si>
  <si>
    <t>только субъекты малого и среднего предпринимательства</t>
  </si>
  <si>
    <t>Приложение № 4</t>
  </si>
  <si>
    <t>на оказание услуг по физической охране объектов путем</t>
  </si>
  <si>
    <t>аукциона в электронной форме, участниками которого могут являться</t>
  </si>
  <si>
    <t>Физическая охрана объектов ОГАУЗ ИГКБ № 8</t>
  </si>
  <si>
    <t>Исходя из имеющегося у Заказчика объёма финансового обеспечения для осуществления закупки НМЦД устанавливается в размере 7104600 руб. (семь миллионов сто четыре тысячи шестьсот рублей 00 копеек)</t>
  </si>
  <si>
    <t>№ 104-24</t>
  </si>
  <si>
    <t>КП вх.1063 от 07.05.2024</t>
  </si>
  <si>
    <t>КП вх.1062 от 07.05.2024</t>
  </si>
  <si>
    <t>КП вх.1061 от 07.05.2024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</si>
</sst>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1" fontId="1" fillId="0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zoomScale="85" zoomScaleNormal="85" zoomScalePageLayoutView="70" workbookViewId="0">
      <selection activeCell="E18" sqref="E18:G18"/>
    </sheetView>
  </sheetViews>
  <sheetFormatPr defaultRowHeight="15" x14ac:dyDescent="0.25"/>
  <cols>
    <col min="1" max="1" width="9.140625" style="8"/>
    <col min="2" max="2" width="27.28515625" style="8" customWidth="1"/>
    <col min="3" max="4" width="9.140625" style="8"/>
    <col min="5" max="7" width="17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8" customWidth="1"/>
    <col min="12" max="12" width="12.5703125" style="8" customWidth="1"/>
    <col min="13" max="13" width="10.28515625" style="8" customWidth="1"/>
    <col min="14" max="14" width="17.140625" style="8" customWidth="1"/>
    <col min="15" max="15" width="18.140625" style="1" customWidth="1"/>
    <col min="16" max="16384" width="9.140625" style="5"/>
  </cols>
  <sheetData>
    <row r="1" spans="2:15" x14ac:dyDescent="0.25">
      <c r="O1" s="6" t="s">
        <v>30</v>
      </c>
    </row>
    <row r="2" spans="2:15" x14ac:dyDescent="0.25">
      <c r="O2" s="6" t="s">
        <v>28</v>
      </c>
    </row>
    <row r="3" spans="2:15" x14ac:dyDescent="0.25">
      <c r="O3" s="6" t="s">
        <v>31</v>
      </c>
    </row>
    <row r="4" spans="2:15" x14ac:dyDescent="0.25">
      <c r="O4" s="6" t="s">
        <v>32</v>
      </c>
    </row>
    <row r="5" spans="2:15" x14ac:dyDescent="0.25">
      <c r="O5" s="6" t="s">
        <v>29</v>
      </c>
    </row>
    <row r="6" spans="2:15" x14ac:dyDescent="0.2">
      <c r="O6" s="7" t="s">
        <v>35</v>
      </c>
    </row>
    <row r="7" spans="2:15" hidden="1" x14ac:dyDescent="0.25"/>
    <row r="9" spans="2:15" x14ac:dyDescent="0.25">
      <c r="O9" s="3" t="s">
        <v>16</v>
      </c>
    </row>
    <row r="10" spans="2:15" x14ac:dyDescent="0.25">
      <c r="O10" s="4" t="s">
        <v>21</v>
      </c>
    </row>
    <row r="11" spans="2:15" x14ac:dyDescent="0.25">
      <c r="O11" s="4" t="s">
        <v>17</v>
      </c>
    </row>
    <row r="13" spans="2:15" ht="28.9" customHeight="1" x14ac:dyDescent="0.25">
      <c r="L13" s="16" t="s">
        <v>20</v>
      </c>
      <c r="M13" s="16"/>
      <c r="O13" s="1" t="s">
        <v>18</v>
      </c>
    </row>
    <row r="14" spans="2:15" ht="18.75" x14ac:dyDescent="0.25">
      <c r="O14" s="2"/>
    </row>
    <row r="15" spans="2:15" ht="18.75" x14ac:dyDescent="0.25">
      <c r="B15" s="16" t="s">
        <v>19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2"/>
    </row>
    <row r="16" spans="2:15" hidden="1" x14ac:dyDescent="0.25"/>
    <row r="18" spans="1:15" s="8" customFormat="1" ht="78" customHeight="1" x14ac:dyDescent="0.25">
      <c r="A18" s="19" t="s">
        <v>14</v>
      </c>
      <c r="B18" s="20"/>
      <c r="C18" s="21">
        <f>E22</f>
        <v>7104600</v>
      </c>
      <c r="D18" s="20"/>
      <c r="E18" s="14" t="s">
        <v>38</v>
      </c>
      <c r="F18" s="14" t="s">
        <v>37</v>
      </c>
      <c r="G18" s="14" t="s">
        <v>36</v>
      </c>
      <c r="H18" s="14"/>
      <c r="I18" s="14"/>
      <c r="J18" s="14"/>
      <c r="K18" s="9"/>
      <c r="L18" s="9"/>
      <c r="M18" s="9"/>
      <c r="N18" s="9"/>
      <c r="O18" s="10"/>
    </row>
    <row r="19" spans="1:15" s="8" customFormat="1" ht="30" customHeight="1" x14ac:dyDescent="0.25">
      <c r="A19" s="24" t="s">
        <v>0</v>
      </c>
      <c r="B19" s="24" t="s">
        <v>1</v>
      </c>
      <c r="C19" s="24" t="s">
        <v>2</v>
      </c>
      <c r="D19" s="24"/>
      <c r="E19" s="10" t="s">
        <v>5</v>
      </c>
      <c r="F19" s="10" t="s">
        <v>7</v>
      </c>
      <c r="G19" s="10" t="s">
        <v>8</v>
      </c>
      <c r="H19" s="10" t="s">
        <v>22</v>
      </c>
      <c r="I19" s="10" t="s">
        <v>23</v>
      </c>
      <c r="J19" s="22" t="s">
        <v>15</v>
      </c>
      <c r="K19" s="24" t="s">
        <v>11</v>
      </c>
      <c r="L19" s="24" t="s">
        <v>12</v>
      </c>
      <c r="M19" s="24" t="s">
        <v>13</v>
      </c>
      <c r="N19" s="24" t="s">
        <v>9</v>
      </c>
      <c r="O19" s="18" t="s">
        <v>10</v>
      </c>
    </row>
    <row r="20" spans="1:15" s="8" customFormat="1" ht="30" x14ac:dyDescent="0.25">
      <c r="A20" s="24"/>
      <c r="B20" s="24"/>
      <c r="C20" s="9" t="s">
        <v>3</v>
      </c>
      <c r="D20" s="9" t="s">
        <v>4</v>
      </c>
      <c r="E20" s="10" t="s">
        <v>6</v>
      </c>
      <c r="F20" s="10" t="s">
        <v>6</v>
      </c>
      <c r="G20" s="10" t="s">
        <v>6</v>
      </c>
      <c r="H20" s="10" t="s">
        <v>6</v>
      </c>
      <c r="I20" s="10" t="s">
        <v>6</v>
      </c>
      <c r="J20" s="23"/>
      <c r="K20" s="24"/>
      <c r="L20" s="24"/>
      <c r="M20" s="24"/>
      <c r="N20" s="24"/>
      <c r="O20" s="18"/>
    </row>
    <row r="21" spans="1:15" s="8" customFormat="1" ht="45" x14ac:dyDescent="0.25">
      <c r="A21" s="9">
        <v>1</v>
      </c>
      <c r="B21" s="9" t="s">
        <v>33</v>
      </c>
      <c r="C21" s="9" t="s">
        <v>25</v>
      </c>
      <c r="D21" s="11">
        <f>8784+8784+8784+387+4392+4392</f>
        <v>35523</v>
      </c>
      <c r="E21" s="10">
        <v>200</v>
      </c>
      <c r="F21" s="10">
        <v>350</v>
      </c>
      <c r="G21" s="10">
        <v>320</v>
      </c>
      <c r="H21" s="10"/>
      <c r="I21" s="10"/>
      <c r="J21" s="10">
        <f t="shared" ref="J21:J23" si="0">AVERAGE(E21:I21)</f>
        <v>290</v>
      </c>
      <c r="K21" s="9">
        <f t="shared" ref="K21:K23" si="1">COUNT(E21:I21)</f>
        <v>3</v>
      </c>
      <c r="L21" s="9">
        <f t="shared" ref="L21:L23" si="2">STDEV(E21:I21)</f>
        <v>79.372539331937716</v>
      </c>
      <c r="M21" s="9">
        <f t="shared" ref="M21:M23" si="3">L21/J21*100</f>
        <v>27.36984114894404</v>
      </c>
      <c r="N21" s="9" t="str">
        <f t="shared" ref="N21:N23" si="4">IF(M21&lt;33,"ОДНОРОДНЫЕ","НЕОДНОРОДНЫЕ")</f>
        <v>ОДНОРОДНЫЕ</v>
      </c>
      <c r="O21" s="10">
        <f t="shared" ref="O21:O23" si="5">D21*J21</f>
        <v>10301670</v>
      </c>
    </row>
    <row r="22" spans="1:15" s="8" customFormat="1" x14ac:dyDescent="0.25">
      <c r="A22" s="9"/>
      <c r="B22" s="9" t="s">
        <v>27</v>
      </c>
      <c r="C22" s="9"/>
      <c r="D22" s="12"/>
      <c r="E22" s="10">
        <f>D21*E21</f>
        <v>7104600</v>
      </c>
      <c r="F22" s="10">
        <f>D21*F21</f>
        <v>12433050</v>
      </c>
      <c r="G22" s="10">
        <f>D21*G21</f>
        <v>11367360</v>
      </c>
      <c r="H22" s="10"/>
      <c r="I22" s="10"/>
      <c r="J22" s="10"/>
      <c r="K22" s="9"/>
      <c r="L22" s="9"/>
      <c r="M22" s="9"/>
      <c r="N22" s="9"/>
      <c r="O22" s="10"/>
    </row>
    <row r="23" spans="1:15" s="8" customFormat="1" hidden="1" x14ac:dyDescent="0.25">
      <c r="A23" s="9">
        <v>3</v>
      </c>
      <c r="B23" s="9"/>
      <c r="C23" s="9"/>
      <c r="D23" s="13"/>
      <c r="E23" s="10"/>
      <c r="F23" s="10"/>
      <c r="G23" s="10"/>
      <c r="H23" s="10"/>
      <c r="I23" s="10"/>
      <c r="J23" s="10" t="e">
        <f t="shared" si="0"/>
        <v>#DIV/0!</v>
      </c>
      <c r="K23" s="9">
        <f t="shared" si="1"/>
        <v>0</v>
      </c>
      <c r="L23" s="9" t="e">
        <f t="shared" si="2"/>
        <v>#DIV/0!</v>
      </c>
      <c r="M23" s="9" t="e">
        <f t="shared" si="3"/>
        <v>#DIV/0!</v>
      </c>
      <c r="N23" s="9" t="e">
        <f t="shared" si="4"/>
        <v>#DIV/0!</v>
      </c>
      <c r="O23" s="10" t="e">
        <f t="shared" si="5"/>
        <v>#DIV/0!</v>
      </c>
    </row>
    <row r="24" spans="1:15" s="8" customFormat="1" hidden="1" x14ac:dyDescent="0.25">
      <c r="A24" s="9">
        <v>4</v>
      </c>
      <c r="B24" s="9"/>
      <c r="C24" s="9"/>
      <c r="D24" s="13"/>
      <c r="E24" s="10"/>
      <c r="F24" s="10"/>
      <c r="G24" s="10"/>
      <c r="H24" s="10"/>
      <c r="I24" s="10"/>
      <c r="J24" s="10" t="e">
        <f t="shared" ref="J24:J25" si="6">AVERAGE(E24:I24)</f>
        <v>#DIV/0!</v>
      </c>
      <c r="K24" s="9">
        <f t="shared" ref="K24:K25" si="7">COUNT(E24:I24)</f>
        <v>0</v>
      </c>
      <c r="L24" s="9" t="e">
        <f t="shared" ref="L24:L25" si="8">STDEV(E24:I24)</f>
        <v>#DIV/0!</v>
      </c>
      <c r="M24" s="9" t="e">
        <f t="shared" ref="M24:M25" si="9">L24/J24*100</f>
        <v>#DIV/0!</v>
      </c>
      <c r="N24" s="9" t="e">
        <f t="shared" ref="N24:N25" si="10">IF(M24&lt;33,"ОДНОРОДНЫЕ","НЕОДНОРОДНЫЕ")</f>
        <v>#DIV/0!</v>
      </c>
      <c r="O24" s="10" t="e">
        <f t="shared" ref="O24:O25" si="11">D24*J24</f>
        <v>#DIV/0!</v>
      </c>
    </row>
    <row r="25" spans="1:15" s="8" customFormat="1" hidden="1" x14ac:dyDescent="0.25">
      <c r="A25" s="9">
        <v>5</v>
      </c>
      <c r="B25" s="9"/>
      <c r="C25" s="9"/>
      <c r="D25" s="13"/>
      <c r="E25" s="10"/>
      <c r="F25" s="10"/>
      <c r="G25" s="10"/>
      <c r="H25" s="10"/>
      <c r="I25" s="10"/>
      <c r="J25" s="10" t="e">
        <f t="shared" si="6"/>
        <v>#DIV/0!</v>
      </c>
      <c r="K25" s="9">
        <f t="shared" si="7"/>
        <v>0</v>
      </c>
      <c r="L25" s="9" t="e">
        <f t="shared" si="8"/>
        <v>#DIV/0!</v>
      </c>
      <c r="M25" s="9" t="e">
        <f t="shared" si="9"/>
        <v>#DIV/0!</v>
      </c>
      <c r="N25" s="9" t="e">
        <f t="shared" si="10"/>
        <v>#DIV/0!</v>
      </c>
      <c r="O25" s="10" t="e">
        <f t="shared" si="11"/>
        <v>#DIV/0!</v>
      </c>
    </row>
    <row r="27" spans="1:15" ht="33.6" customHeight="1" x14ac:dyDescent="0.25">
      <c r="A27" s="17" t="s">
        <v>26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 ht="33.6" customHeight="1" x14ac:dyDescent="0.25">
      <c r="A28" s="17" t="s">
        <v>24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ht="15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31.9" customHeight="1" x14ac:dyDescent="0.25">
      <c r="A30" s="25" t="s">
        <v>34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5" spans="12:12" x14ac:dyDescent="0.25">
      <c r="L35" s="15"/>
    </row>
  </sheetData>
  <mergeCells count="17">
    <mergeCell ref="A30:O30"/>
    <mergeCell ref="L13:M13"/>
    <mergeCell ref="B15:N15"/>
    <mergeCell ref="A27:O27"/>
    <mergeCell ref="A28:O28"/>
    <mergeCell ref="A29:O29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</mergeCells>
  <conditionalFormatting sqref="N21:N25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5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2024-05-07T03:19:57Z</dcterms:modified>
</cp:coreProperties>
</file>