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0" i="1"/>
  <c r="E29" i="1"/>
  <c r="F29" i="1" l="1"/>
  <c r="G29" i="1"/>
  <c r="M22" i="1"/>
  <c r="I22" i="1"/>
  <c r="J22" i="1"/>
  <c r="M23" i="1"/>
  <c r="I23" i="1"/>
  <c r="J23" i="1"/>
  <c r="K23" i="1" s="1"/>
  <c r="L23" i="1" s="1"/>
  <c r="M24" i="1"/>
  <c r="I24" i="1"/>
  <c r="J24" i="1"/>
  <c r="M25" i="1"/>
  <c r="I25" i="1"/>
  <c r="J25" i="1"/>
  <c r="M26" i="1"/>
  <c r="I26" i="1"/>
  <c r="J26" i="1"/>
  <c r="M27" i="1"/>
  <c r="I27" i="1"/>
  <c r="J27" i="1"/>
  <c r="M28" i="1"/>
  <c r="I28" i="1"/>
  <c r="J28" i="1"/>
  <c r="K28" i="1" l="1"/>
  <c r="L28" i="1" s="1"/>
  <c r="K27" i="1"/>
  <c r="L27" i="1" s="1"/>
  <c r="K26" i="1"/>
  <c r="L26" i="1" s="1"/>
  <c r="K22" i="1"/>
  <c r="L22" i="1" s="1"/>
  <c r="K24" i="1"/>
  <c r="L24" i="1" s="1"/>
  <c r="K25" i="1"/>
  <c r="L25" i="1" s="1"/>
  <c r="I20" i="1"/>
  <c r="J20" i="1"/>
  <c r="M21" i="1"/>
  <c r="I21" i="1"/>
  <c r="J21" i="1"/>
  <c r="K21" i="1" l="1"/>
  <c r="L21" i="1" s="1"/>
  <c r="K20" i="1"/>
  <c r="L20" i="1" s="1"/>
  <c r="M20" i="1"/>
  <c r="M29" i="1" s="1"/>
  <c r="C17" i="1" s="1"/>
</calcChain>
</file>

<file path=xl/sharedStrings.xml><?xml version="1.0" encoding="utf-8"?>
<sst xmlns="http://schemas.openxmlformats.org/spreadsheetml/2006/main" count="54" uniqueCount="45">
  <si>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</si>
  <si>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</si>
  <si>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</si>
  <si>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</si>
  <si>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</si>
  <si>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</si>
  <si>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</si>
  <si>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</si>
  <si>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</si>
  <si>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</si>
  <si>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</si>
  <si>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</si>
  <si>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</si>
  <si>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</si>
  <si>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</si>
  <si>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</si>
  <si>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</si>
  <si>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</si>
  <si>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</si>
  <si>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</si>
  <si>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</si>
  <si>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</si>
  <si>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</si>
  <si>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</si>
  <si>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</si>
  <si>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</si>
  <si>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</si>
  <si>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</si>
  <si>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099-24</t>
  </si>
  <si>
    <t xml:space="preserve">на поставку одноразовых медицинских перчаток </t>
  </si>
  <si>
    <t xml:space="preserve">Перчатки хирургические из латекса гевеи, стерильные, неопудренные, размер 6,5                                                                  </t>
  </si>
  <si>
    <t xml:space="preserve">Перчатки хирургические из латекса гевеи, стерильные, неопудренные, размер 7,5                                                                </t>
  </si>
  <si>
    <t xml:space="preserve">Перчатки хирургические из латекса гевеи, стерильные, неопудренные, размер 8,5 </t>
  </si>
  <si>
    <t>Перчатки хирургические из латекса гевеи, стерильные, неопудренные, удлиненные</t>
  </si>
  <si>
    <t>Перчатки хирургические из латекса гевеи, стерильные, неопудренные с индикацией прокола</t>
  </si>
  <si>
    <t xml:space="preserve">Перчатки хирургические из полихлорпрена, стерильные, неопудренные </t>
  </si>
  <si>
    <t>Перчатки хирургические синтетические для продолжительных хирургических операций, стерильные</t>
  </si>
  <si>
    <t>Перчатки диагностические
(смотровые) из натурального латекса, нестерильные,  хлорированные, неопудренные, текстурированные, универсальной формы</t>
  </si>
  <si>
    <t>Перчатки медицинские диагностические (смотровые) нестерильные нитриловые неопудренные текстурированные</t>
  </si>
  <si>
    <t>пар</t>
  </si>
  <si>
    <t>пара</t>
  </si>
  <si>
    <t>Начальная (максимальная) цена договора устанавливается в размере 1 878 332 руб. (один миллион восемьсот семьдесят восемь тысяч триста тридцать два рубля 00 копеек)</t>
  </si>
  <si>
    <t>вх. № 1026 от 02.05.2024</t>
  </si>
  <si>
    <t>вх. № 1022 от 02.05.2024</t>
  </si>
  <si>
    <t>вх. № 1021 от 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</si>
</sst>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A10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43" t="s">
        <v>29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7" t="s">
        <v>16</v>
      </c>
      <c r="K12" s="47"/>
      <c r="M12" s="1" t="s">
        <v>14</v>
      </c>
    </row>
    <row r="14" spans="2:13" x14ac:dyDescent="0.25">
      <c r="B14" s="47" t="s">
        <v>15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13" hidden="1" x14ac:dyDescent="0.25"/>
    <row r="17" spans="1:17" ht="54.6" customHeight="1" x14ac:dyDescent="0.25">
      <c r="A17" s="51" t="s">
        <v>27</v>
      </c>
      <c r="B17" s="52"/>
      <c r="C17" s="53">
        <f>M29</f>
        <v>1878332</v>
      </c>
      <c r="D17" s="54"/>
      <c r="E17" s="57" t="s">
        <v>42</v>
      </c>
      <c r="F17" s="57" t="s">
        <v>44</v>
      </c>
      <c r="G17" s="57" t="s">
        <v>43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41" t="s">
        <v>0</v>
      </c>
      <c r="B18" s="41" t="s">
        <v>1</v>
      </c>
      <c r="C18" s="41" t="s">
        <v>2</v>
      </c>
      <c r="D18" s="41"/>
      <c r="E18" s="16" t="s">
        <v>24</v>
      </c>
      <c r="F18" s="16" t="s">
        <v>25</v>
      </c>
      <c r="G18" s="16" t="s">
        <v>26</v>
      </c>
      <c r="H18" s="55" t="s">
        <v>11</v>
      </c>
      <c r="I18" s="41" t="s">
        <v>8</v>
      </c>
      <c r="J18" s="41" t="s">
        <v>9</v>
      </c>
      <c r="K18" s="41" t="s">
        <v>10</v>
      </c>
      <c r="L18" s="41" t="s">
        <v>6</v>
      </c>
      <c r="M18" s="50" t="s">
        <v>7</v>
      </c>
    </row>
    <row r="19" spans="1:17" x14ac:dyDescent="0.25">
      <c r="A19" s="42"/>
      <c r="B19" s="42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6"/>
      <c r="I19" s="41"/>
      <c r="J19" s="41"/>
      <c r="K19" s="41"/>
      <c r="L19" s="41"/>
      <c r="M19" s="50"/>
    </row>
    <row r="20" spans="1:17" s="24" customFormat="1" ht="30" x14ac:dyDescent="0.25">
      <c r="A20" s="4">
        <v>1</v>
      </c>
      <c r="B20" s="38" t="s">
        <v>30</v>
      </c>
      <c r="C20" s="35" t="s">
        <v>39</v>
      </c>
      <c r="D20" s="23">
        <v>2000</v>
      </c>
      <c r="E20" s="22">
        <v>42</v>
      </c>
      <c r="F20" s="31">
        <v>43.26</v>
      </c>
      <c r="G20" s="25">
        <v>44.1</v>
      </c>
      <c r="H20" s="25">
        <f>ROUNDDOWN(AVERAGE(E20:G20),2)</f>
        <v>43.12</v>
      </c>
      <c r="I20" s="26">
        <f t="shared" ref="I20:I28" si="0" xml:space="preserve"> COUNT(E20:G20)</f>
        <v>3</v>
      </c>
      <c r="J20" s="26">
        <f t="shared" ref="J20:J28" si="1">STDEV(E20:G20)</f>
        <v>1.0569768209379056</v>
      </c>
      <c r="K20" s="26">
        <f t="shared" ref="K20:K28" si="2">J20/H20*100</f>
        <v>2.4512449465164785</v>
      </c>
      <c r="L20" s="26" t="str">
        <f t="shared" ref="L20:L28" si="3">IF(K20&lt;33,"ОДНОРОДНЫЕ","НЕОДНОРОДНЫЕ")</f>
        <v>ОДНОРОДНЫЕ</v>
      </c>
      <c r="M20" s="25">
        <f t="shared" ref="M20:M28" si="4">D20*H20</f>
        <v>86240</v>
      </c>
      <c r="O20" s="33"/>
      <c r="P20" s="33"/>
      <c r="Q20" s="33"/>
    </row>
    <row r="21" spans="1:17" s="24" customFormat="1" ht="30" x14ac:dyDescent="0.25">
      <c r="A21" s="4">
        <v>2</v>
      </c>
      <c r="B21" s="38" t="s">
        <v>31</v>
      </c>
      <c r="C21" s="35" t="s">
        <v>39</v>
      </c>
      <c r="D21" s="23">
        <v>14000</v>
      </c>
      <c r="E21" s="22">
        <v>42</v>
      </c>
      <c r="F21" s="31">
        <v>43.26</v>
      </c>
      <c r="G21" s="25">
        <v>44.1</v>
      </c>
      <c r="H21" s="34">
        <f t="shared" ref="H21:H28" si="5">ROUNDDOWN(AVERAGE(E21:G21),2)</f>
        <v>43.12</v>
      </c>
      <c r="I21" s="26">
        <f t="shared" si="0"/>
        <v>3</v>
      </c>
      <c r="J21" s="26">
        <f t="shared" si="1"/>
        <v>1.0569768209379056</v>
      </c>
      <c r="K21" s="26">
        <f t="shared" si="2"/>
        <v>2.4512449465164785</v>
      </c>
      <c r="L21" s="26" t="str">
        <f t="shared" si="3"/>
        <v>ОДНОРОДНЫЕ</v>
      </c>
      <c r="M21" s="25">
        <f t="shared" si="4"/>
        <v>603680</v>
      </c>
      <c r="O21" s="33"/>
      <c r="P21" s="37"/>
      <c r="Q21" s="33"/>
    </row>
    <row r="22" spans="1:17" s="24" customFormat="1" ht="30" x14ac:dyDescent="0.25">
      <c r="A22" s="4">
        <v>3</v>
      </c>
      <c r="B22" s="36" t="s">
        <v>32</v>
      </c>
      <c r="C22" s="35" t="s">
        <v>39</v>
      </c>
      <c r="D22" s="23">
        <v>4000</v>
      </c>
      <c r="E22" s="22">
        <v>42</v>
      </c>
      <c r="F22" s="31">
        <v>43.26</v>
      </c>
      <c r="G22" s="34">
        <v>44.1</v>
      </c>
      <c r="H22" s="34">
        <f t="shared" si="5"/>
        <v>43.12</v>
      </c>
      <c r="I22" s="27">
        <f t="shared" si="0"/>
        <v>3</v>
      </c>
      <c r="J22" s="27">
        <f t="shared" si="1"/>
        <v>1.0569768209379056</v>
      </c>
      <c r="K22" s="27">
        <f t="shared" si="2"/>
        <v>2.4512449465164785</v>
      </c>
      <c r="L22" s="27" t="str">
        <f t="shared" si="3"/>
        <v>ОДНОРОДНЫЕ</v>
      </c>
      <c r="M22" s="29">
        <f t="shared" si="4"/>
        <v>172480</v>
      </c>
      <c r="O22" s="33"/>
      <c r="P22" s="37"/>
      <c r="Q22" s="33"/>
    </row>
    <row r="23" spans="1:17" s="24" customFormat="1" ht="30" x14ac:dyDescent="0.25">
      <c r="A23" s="4">
        <v>4</v>
      </c>
      <c r="B23" s="30" t="s">
        <v>33</v>
      </c>
      <c r="C23" s="39" t="s">
        <v>39</v>
      </c>
      <c r="D23" s="40">
        <v>200</v>
      </c>
      <c r="E23" s="22">
        <v>120</v>
      </c>
      <c r="F23" s="31">
        <v>123.6</v>
      </c>
      <c r="G23" s="34">
        <v>126</v>
      </c>
      <c r="H23" s="34">
        <f t="shared" si="5"/>
        <v>123.2</v>
      </c>
      <c r="I23" s="27">
        <f t="shared" si="0"/>
        <v>3</v>
      </c>
      <c r="J23" s="27">
        <f t="shared" si="1"/>
        <v>3.0199337741082997</v>
      </c>
      <c r="K23" s="27">
        <f t="shared" si="2"/>
        <v>2.4512449465164772</v>
      </c>
      <c r="L23" s="27" t="str">
        <f t="shared" si="3"/>
        <v>ОДНОРОДНЫЕ</v>
      </c>
      <c r="M23" s="29">
        <f t="shared" si="4"/>
        <v>24640</v>
      </c>
      <c r="O23" s="33"/>
      <c r="P23" s="37"/>
      <c r="Q23" s="33"/>
    </row>
    <row r="24" spans="1:17" s="21" customFormat="1" ht="45" x14ac:dyDescent="0.25">
      <c r="A24" s="4">
        <v>5</v>
      </c>
      <c r="B24" s="30" t="s">
        <v>34</v>
      </c>
      <c r="C24" s="39" t="s">
        <v>39</v>
      </c>
      <c r="D24" s="40">
        <v>200</v>
      </c>
      <c r="E24" s="22">
        <v>270</v>
      </c>
      <c r="F24" s="31">
        <v>278.10000000000002</v>
      </c>
      <c r="G24" s="34">
        <v>283.5</v>
      </c>
      <c r="H24" s="34">
        <f t="shared" si="5"/>
        <v>277.2</v>
      </c>
      <c r="I24" s="27">
        <f t="shared" si="0"/>
        <v>3</v>
      </c>
      <c r="J24" s="27">
        <f t="shared" si="1"/>
        <v>6.7948509917436759</v>
      </c>
      <c r="K24" s="27">
        <f t="shared" si="2"/>
        <v>2.4512449465164776</v>
      </c>
      <c r="L24" s="27" t="str">
        <f t="shared" si="3"/>
        <v>ОДНОРОДНЫЕ</v>
      </c>
      <c r="M24" s="29">
        <f t="shared" si="4"/>
        <v>55440</v>
      </c>
      <c r="O24" s="33"/>
      <c r="P24" s="33"/>
      <c r="Q24" s="33"/>
    </row>
    <row r="25" spans="1:17" s="28" customFormat="1" ht="30" x14ac:dyDescent="0.25">
      <c r="A25" s="4">
        <v>6</v>
      </c>
      <c r="B25" s="30" t="s">
        <v>35</v>
      </c>
      <c r="C25" s="39" t="s">
        <v>39</v>
      </c>
      <c r="D25" s="40">
        <v>200</v>
      </c>
      <c r="E25" s="22">
        <v>240</v>
      </c>
      <c r="F25" s="31">
        <v>247.2</v>
      </c>
      <c r="G25" s="29">
        <v>252</v>
      </c>
      <c r="H25" s="34">
        <f t="shared" si="5"/>
        <v>246.4</v>
      </c>
      <c r="I25" s="27">
        <f t="shared" si="0"/>
        <v>3</v>
      </c>
      <c r="J25" s="27">
        <f t="shared" si="1"/>
        <v>6.0398675482165993</v>
      </c>
      <c r="K25" s="27">
        <f t="shared" si="2"/>
        <v>2.4512449465164772</v>
      </c>
      <c r="L25" s="27" t="str">
        <f t="shared" si="3"/>
        <v>ОДНОРОДНЫЕ</v>
      </c>
      <c r="M25" s="29">
        <f t="shared" si="4"/>
        <v>49280</v>
      </c>
      <c r="O25" s="33"/>
      <c r="P25" s="33"/>
      <c r="Q25" s="33"/>
    </row>
    <row r="26" spans="1:17" s="28" customFormat="1" ht="45" x14ac:dyDescent="0.25">
      <c r="A26" s="4">
        <v>7</v>
      </c>
      <c r="B26" s="30" t="s">
        <v>36</v>
      </c>
      <c r="C26" s="39" t="s">
        <v>39</v>
      </c>
      <c r="D26" s="40">
        <v>200</v>
      </c>
      <c r="E26" s="22">
        <v>220</v>
      </c>
      <c r="F26" s="31">
        <v>226.6</v>
      </c>
      <c r="G26" s="29">
        <v>231</v>
      </c>
      <c r="H26" s="34">
        <f t="shared" si="5"/>
        <v>225.86</v>
      </c>
      <c r="I26" s="27">
        <f t="shared" si="0"/>
        <v>3</v>
      </c>
      <c r="J26" s="27">
        <f t="shared" si="1"/>
        <v>5.5365452525318828</v>
      </c>
      <c r="K26" s="27">
        <f t="shared" si="2"/>
        <v>2.4513172994473935</v>
      </c>
      <c r="L26" s="27" t="str">
        <f t="shared" si="3"/>
        <v>ОДНОРОДНЫЕ</v>
      </c>
      <c r="M26" s="29">
        <f t="shared" si="4"/>
        <v>45172</v>
      </c>
      <c r="O26" s="33"/>
      <c r="P26" s="33"/>
      <c r="Q26" s="33"/>
    </row>
    <row r="27" spans="1:17" s="28" customFormat="1" ht="60" x14ac:dyDescent="0.25">
      <c r="A27" s="4">
        <v>8</v>
      </c>
      <c r="B27" s="36" t="s">
        <v>37</v>
      </c>
      <c r="C27" s="39" t="s">
        <v>40</v>
      </c>
      <c r="D27" s="40">
        <v>60000</v>
      </c>
      <c r="E27" s="22">
        <v>7.4</v>
      </c>
      <c r="F27" s="31">
        <v>7.62</v>
      </c>
      <c r="G27" s="29">
        <v>7.77</v>
      </c>
      <c r="H27" s="34">
        <f t="shared" si="5"/>
        <v>7.59</v>
      </c>
      <c r="I27" s="27">
        <f t="shared" si="0"/>
        <v>3</v>
      </c>
      <c r="J27" s="27">
        <f t="shared" si="1"/>
        <v>0.18610033136277107</v>
      </c>
      <c r="K27" s="27">
        <f t="shared" si="2"/>
        <v>2.4519147742130576</v>
      </c>
      <c r="L27" s="27" t="str">
        <f t="shared" si="3"/>
        <v>ОДНОРОДНЫЕ</v>
      </c>
      <c r="M27" s="29">
        <f t="shared" si="4"/>
        <v>455400</v>
      </c>
      <c r="O27" s="33"/>
      <c r="P27" s="33"/>
      <c r="Q27" s="33"/>
    </row>
    <row r="28" spans="1:17" s="28" customFormat="1" ht="45" x14ac:dyDescent="0.25">
      <c r="A28" s="4">
        <v>9</v>
      </c>
      <c r="B28" s="36" t="s">
        <v>38</v>
      </c>
      <c r="C28" s="39" t="s">
        <v>40</v>
      </c>
      <c r="D28" s="40">
        <v>40000</v>
      </c>
      <c r="E28" s="22">
        <v>9.4</v>
      </c>
      <c r="F28" s="31">
        <v>9.68</v>
      </c>
      <c r="G28" s="29">
        <v>9.8699999999999992</v>
      </c>
      <c r="H28" s="34">
        <f t="shared" si="5"/>
        <v>9.65</v>
      </c>
      <c r="I28" s="27">
        <f t="shared" si="0"/>
        <v>3</v>
      </c>
      <c r="J28" s="27">
        <f t="shared" si="1"/>
        <v>0.23643180835073721</v>
      </c>
      <c r="K28" s="27">
        <f t="shared" si="2"/>
        <v>2.4500705528573805</v>
      </c>
      <c r="L28" s="27" t="str">
        <f t="shared" si="3"/>
        <v>ОДНОРОДНЫЕ</v>
      </c>
      <c r="M28" s="29">
        <f t="shared" si="4"/>
        <v>386000</v>
      </c>
      <c r="O28" s="33"/>
      <c r="P28" s="33"/>
      <c r="Q28" s="33"/>
    </row>
    <row r="29" spans="1:17" ht="15.75" x14ac:dyDescent="0.25">
      <c r="A29" s="4"/>
      <c r="B29" s="7"/>
      <c r="C29" s="18"/>
      <c r="D29" s="19"/>
      <c r="E29" s="20">
        <f>SUMPRODUCT($D$20:$D$28,E20:E28)</f>
        <v>1830000</v>
      </c>
      <c r="F29" s="32">
        <f>SUMPRODUCT($D$20:$D$28,F20:F28)</f>
        <v>1884700</v>
      </c>
      <c r="G29" s="25">
        <f>SUMPRODUCT($D$20:$D$28,G20:G28)</f>
        <v>1921500</v>
      </c>
      <c r="H29" s="16"/>
      <c r="I29" s="13"/>
      <c r="J29" s="13"/>
      <c r="K29" s="13"/>
      <c r="L29" s="13"/>
      <c r="M29" s="3">
        <f>SUM(M20:M28)</f>
        <v>1878332</v>
      </c>
    </row>
    <row r="31" spans="1:17" x14ac:dyDescent="0.25">
      <c r="A31" s="48" t="s">
        <v>19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7" x14ac:dyDescent="0.25">
      <c r="A32" s="49" t="s">
        <v>18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5" ht="1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5" s="6" customFormat="1" x14ac:dyDescent="0.25">
      <c r="A34" s="44" t="s">
        <v>41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"/>
      <c r="O34" s="5"/>
    </row>
    <row r="36" spans="1:15" x14ac:dyDescent="0.25">
      <c r="J36" s="10"/>
    </row>
    <row r="37" spans="1:15" x14ac:dyDescent="0.25">
      <c r="K37" s="10"/>
    </row>
    <row r="40" spans="1:15" x14ac:dyDescent="0.25">
      <c r="L40" s="10"/>
    </row>
  </sheetData>
  <mergeCells count="18">
    <mergeCell ref="A34:M34"/>
    <mergeCell ref="A33:M33"/>
    <mergeCell ref="J12:K12"/>
    <mergeCell ref="B14:L14"/>
    <mergeCell ref="A31:M31"/>
    <mergeCell ref="A32:M32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9">
    <cfRule type="containsText" dxfId="11" priority="58" operator="containsText" text="НЕ">
      <formula>NOT(ISERROR(SEARCH("НЕ",L29)))</formula>
    </cfRule>
    <cfRule type="containsText" dxfId="10" priority="59" operator="containsText" text="ОДНОРОДНЫЕ">
      <formula>NOT(ISERROR(SEARCH("ОДНОРОДНЫЕ",L29)))</formula>
    </cfRule>
    <cfRule type="containsText" dxfId="9" priority="60" operator="containsText" text="НЕОДНОРОДНЫЕ">
      <formula>NOT(ISERROR(SEARCH("НЕОДНОРОДНЫЕ",L29)))</formula>
    </cfRule>
  </conditionalFormatting>
  <conditionalFormatting sqref="L29">
    <cfRule type="containsText" dxfId="8" priority="55" operator="containsText" text="НЕОДНОРОДНЫЕ">
      <formula>NOT(ISERROR(SEARCH("НЕОДНОРОДНЫЕ",L29)))</formula>
    </cfRule>
    <cfRule type="containsText" dxfId="7" priority="56" operator="containsText" text="ОДНОРОДНЫЕ">
      <formula>NOT(ISERROR(SEARCH("ОДНОРОДНЫЕ",L29)))</formula>
    </cfRule>
    <cfRule type="containsText" dxfId="6" priority="57" operator="containsText" text="НЕОДНОРОДНЫЕ">
      <formula>NOT(ISERROR(SEARCH("НЕОДНОРОДНЫЕ",L29)))</formula>
    </cfRule>
  </conditionalFormatting>
  <conditionalFormatting sqref="L20:L28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8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2024-05-02T03:25:32Z</dcterms:modified>
</cp:coreProperties>
</file>