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H21" i="1"/>
  <c r="H22" i="1"/>
  <c r="H23" i="1"/>
  <c r="H24" i="1"/>
  <c r="H25" i="1"/>
  <c r="H26" i="1"/>
  <c r="H27" i="1"/>
  <c r="H28" i="1"/>
  <c r="H29" i="1"/>
  <c r="H30" i="1"/>
  <c r="H31" i="1"/>
  <c r="H20" i="1"/>
  <c r="E32" i="1"/>
  <c r="F32" i="1" l="1"/>
  <c r="G32" i="1"/>
  <c r="M22" i="1"/>
  <c r="I22" i="1"/>
  <c r="J22" i="1"/>
  <c r="M23" i="1"/>
  <c r="I23" i="1"/>
  <c r="J23" i="1"/>
  <c r="K23" i="1" s="1"/>
  <c r="L23" i="1" s="1"/>
  <c r="M24" i="1"/>
  <c r="I24" i="1"/>
  <c r="J24" i="1"/>
  <c r="M25" i="1"/>
  <c r="I25" i="1"/>
  <c r="J25" i="1"/>
  <c r="M26" i="1"/>
  <c r="I26" i="1"/>
  <c r="J26" i="1"/>
  <c r="M27" i="1"/>
  <c r="I27" i="1"/>
  <c r="J27" i="1"/>
  <c r="M28" i="1"/>
  <c r="I28" i="1"/>
  <c r="J28" i="1"/>
  <c r="M29" i="1"/>
  <c r="I29" i="1"/>
  <c r="J29" i="1"/>
  <c r="M30" i="1"/>
  <c r="I30" i="1"/>
  <c r="J30" i="1"/>
  <c r="M31" i="1"/>
  <c r="I31" i="1"/>
  <c r="J31" i="1"/>
  <c r="K31" i="1" s="1"/>
  <c r="L31" i="1" s="1"/>
  <c r="K28" i="1" l="1"/>
  <c r="L28" i="1" s="1"/>
  <c r="K27" i="1"/>
  <c r="L27" i="1" s="1"/>
  <c r="K26" i="1"/>
  <c r="L26" i="1" s="1"/>
  <c r="K29" i="1"/>
  <c r="L29" i="1" s="1"/>
  <c r="K22" i="1"/>
  <c r="L22" i="1" s="1"/>
  <c r="K24" i="1"/>
  <c r="L24" i="1" s="1"/>
  <c r="K25" i="1"/>
  <c r="L25" i="1" s="1"/>
  <c r="K30" i="1"/>
  <c r="L30" i="1" s="1"/>
  <c r="I20" i="1"/>
  <c r="J20" i="1"/>
  <c r="M21" i="1"/>
  <c r="I21" i="1"/>
  <c r="J21" i="1"/>
  <c r="K21" i="1" l="1"/>
  <c r="L21" i="1" s="1"/>
  <c r="K20" i="1"/>
  <c r="L20" i="1" s="1"/>
  <c r="M20" i="1"/>
  <c r="M32" i="1" s="1"/>
</calcChain>
</file>

<file path=xl/sharedStrings.xml><?xml version="1.0" encoding="utf-8"?>
<sst xmlns="http://schemas.openxmlformats.org/spreadsheetml/2006/main" count="60" uniqueCount="47">
  <si>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</si>
  <si>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</si>
  <si>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</si>
  <si>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</si>
  <si>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</si>
  <si>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</si>
  <si>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</si>
  <si>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</si>
  <si>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</si>
  <si>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</si>
  <si>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</si>
  <si>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</si>
  <si>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</si>
  <si>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</si>
  <si>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</si>
  <si>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</si>
  <si>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</si>
  <si>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</si>
  <si>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</si>
  <si>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</si>
  <si>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</si>
  <si>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</si>
  <si>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</si>
  <si>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</si>
  <si>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</si>
  <si>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</si>
  <si>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</si>
  <si>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</si>
  <si>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Начальная (максимальная) цена договора</t>
  </si>
  <si>
    <t>№ 098-24</t>
  </si>
  <si>
    <t>на поставку урологических катетеров, мочеприемников</t>
  </si>
  <si>
    <t>Уретероскоп одноразовый, стерильный гибкий</t>
  </si>
  <si>
    <t>Катетер мочеточниковый стерильный левый (синий) №5</t>
  </si>
  <si>
    <t>Катетер мочеточниковый стерильный правый (красный) №5</t>
  </si>
  <si>
    <t>Катетер мочеточниковый стерильный левый (синий) №6</t>
  </si>
  <si>
    <t>Катетер мочеточниковый стерильный правый (красный) №6</t>
  </si>
  <si>
    <t>Катетер (стент) №6 силиконовый рентгеноконтрастный, урологический одноразовый стерильные</t>
  </si>
  <si>
    <t>Катетер (стент) №7 силиконовый рентгеноконтрастный, урологический одноразовый стерильные</t>
  </si>
  <si>
    <t>Катетер (стент) №8 силиконовый рентгеноконтрастный, урологический одноразовый стерильные</t>
  </si>
  <si>
    <t>Мочеприемник одноразовый стерильный вариант исполнения: Мочеприемник одноразовый стерильный со сливным краном (Т-клапан) с креплением к пациенту, объем 1000 мл. CITRUSMED или эквивалент</t>
  </si>
  <si>
    <t>Мочеприемник со сливным краном без крепления к пациенту, стерильный</t>
  </si>
  <si>
    <t>Мочеприемник прикроватный объемом 2000 мл с измерительной камерой объемом 500 мл</t>
  </si>
  <si>
    <t>Мочеприемник прикроватный объемом 2000 мл с измерительной камерой объемом 250 мл</t>
  </si>
  <si>
    <t>Начальная (максимальная) цена договора устанавливается в размере 1790957,40 руб. (один миллион семьсот девяносто тысяч девятьсот пятьдесят семь рублей сорок копеек)</t>
  </si>
  <si>
    <t>вх. № 1023 от 02.05.2024</t>
  </si>
  <si>
    <t>вх. № 1025 от 02.05.2024</t>
  </si>
  <si>
    <t>вх. № 1024 от 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</si>
</sst>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topLeftCell="A14" zoomScale="85" zoomScaleNormal="85" zoomScalePageLayoutView="70" workbookViewId="0">
      <selection activeCell="G17" sqref="E17:G17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11.2851562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20</v>
      </c>
    </row>
    <row r="2" spans="2:13" ht="14.45" customHeight="1" x14ac:dyDescent="0.25">
      <c r="M2" s="11" t="s">
        <v>21</v>
      </c>
    </row>
    <row r="3" spans="2:13" x14ac:dyDescent="0.25">
      <c r="E3" s="41" t="s">
        <v>30</v>
      </c>
      <c r="F3" s="41"/>
      <c r="G3" s="41"/>
      <c r="H3" s="41"/>
      <c r="I3" s="41"/>
      <c r="J3" s="41"/>
      <c r="K3" s="41"/>
      <c r="L3" s="41"/>
      <c r="M3" s="41"/>
    </row>
    <row r="4" spans="2:13" x14ac:dyDescent="0.25">
      <c r="G4" s="8"/>
      <c r="H4" s="8"/>
      <c r="I4" s="6"/>
      <c r="J4" s="6"/>
      <c r="K4" s="6"/>
      <c r="L4" s="6"/>
      <c r="M4" s="12" t="s">
        <v>23</v>
      </c>
    </row>
    <row r="5" spans="2:13" x14ac:dyDescent="0.25">
      <c r="G5" s="8"/>
      <c r="H5" s="8"/>
      <c r="I5" s="6"/>
      <c r="J5" s="6"/>
      <c r="K5" s="6"/>
      <c r="L5" s="6"/>
      <c r="M5" s="12" t="s">
        <v>22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29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5" t="s">
        <v>16</v>
      </c>
      <c r="K12" s="45"/>
      <c r="M12" s="1" t="s">
        <v>14</v>
      </c>
    </row>
    <row r="14" spans="2:13" x14ac:dyDescent="0.25">
      <c r="B14" s="45" t="s">
        <v>15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2:13" hidden="1" x14ac:dyDescent="0.25"/>
    <row r="17" spans="1:17" ht="54.6" customHeight="1" x14ac:dyDescent="0.25">
      <c r="A17" s="49" t="s">
        <v>28</v>
      </c>
      <c r="B17" s="50"/>
      <c r="C17" s="51">
        <f>M32</f>
        <v>1790957.4000000001</v>
      </c>
      <c r="D17" s="52"/>
      <c r="E17" s="55" t="s">
        <v>44</v>
      </c>
      <c r="F17" s="55" t="s">
        <v>46</v>
      </c>
      <c r="G17" s="55" t="s">
        <v>45</v>
      </c>
      <c r="H17" s="16"/>
      <c r="I17" s="13"/>
      <c r="J17" s="13"/>
      <c r="K17" s="13"/>
      <c r="L17" s="13"/>
      <c r="M17" s="16"/>
    </row>
    <row r="18" spans="1:17" ht="30" customHeight="1" x14ac:dyDescent="0.25">
      <c r="A18" s="39" t="s">
        <v>0</v>
      </c>
      <c r="B18" s="39" t="s">
        <v>1</v>
      </c>
      <c r="C18" s="39" t="s">
        <v>2</v>
      </c>
      <c r="D18" s="39"/>
      <c r="E18" s="16" t="s">
        <v>24</v>
      </c>
      <c r="F18" s="16" t="s">
        <v>25</v>
      </c>
      <c r="G18" s="16" t="s">
        <v>26</v>
      </c>
      <c r="H18" s="53" t="s">
        <v>11</v>
      </c>
      <c r="I18" s="39" t="s">
        <v>8</v>
      </c>
      <c r="J18" s="39" t="s">
        <v>9</v>
      </c>
      <c r="K18" s="39" t="s">
        <v>10</v>
      </c>
      <c r="L18" s="39" t="s">
        <v>6</v>
      </c>
      <c r="M18" s="48" t="s">
        <v>7</v>
      </c>
    </row>
    <row r="19" spans="1:17" x14ac:dyDescent="0.25">
      <c r="A19" s="40"/>
      <c r="B19" s="40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54"/>
      <c r="I19" s="39"/>
      <c r="J19" s="39"/>
      <c r="K19" s="39"/>
      <c r="L19" s="39"/>
      <c r="M19" s="48"/>
    </row>
    <row r="20" spans="1:17" s="25" customFormat="1" x14ac:dyDescent="0.25">
      <c r="A20" s="4">
        <v>1</v>
      </c>
      <c r="B20" s="37" t="s">
        <v>31</v>
      </c>
      <c r="C20" s="35" t="s">
        <v>27</v>
      </c>
      <c r="D20" s="24">
        <v>2</v>
      </c>
      <c r="E20" s="23">
        <v>110250</v>
      </c>
      <c r="F20" s="32">
        <v>105000</v>
      </c>
      <c r="G20" s="26">
        <v>113557.5</v>
      </c>
      <c r="H20" s="26">
        <f>ROUNDDOWN(AVERAGE(E20:G20),2)</f>
        <v>109602.5</v>
      </c>
      <c r="I20" s="27">
        <f t="shared" ref="I20:I31" si="0" xml:space="preserve"> COUNT(E20:G20)</f>
        <v>3</v>
      </c>
      <c r="J20" s="27">
        <f t="shared" ref="J20:J31" si="1">STDEV(E20:G20)</f>
        <v>4315.3381964800856</v>
      </c>
      <c r="K20" s="27">
        <f t="shared" ref="K20:K31" si="2">J20/H20*100</f>
        <v>3.9372625592300223</v>
      </c>
      <c r="L20" s="27" t="str">
        <f t="shared" ref="L20:L31" si="3">IF(K20&lt;33,"ОДНОРОДНЫЕ","НЕОДНОРОДНЫЕ")</f>
        <v>ОДНОРОДНЫЕ</v>
      </c>
      <c r="M20" s="26">
        <f t="shared" ref="M20:M31" si="4">D20*H20</f>
        <v>219205</v>
      </c>
      <c r="O20" s="34"/>
      <c r="P20" s="34"/>
      <c r="Q20" s="34"/>
    </row>
    <row r="21" spans="1:17" s="25" customFormat="1" ht="30" x14ac:dyDescent="0.25">
      <c r="A21" s="4">
        <v>2</v>
      </c>
      <c r="B21" s="37" t="s">
        <v>32</v>
      </c>
      <c r="C21" s="35" t="s">
        <v>27</v>
      </c>
      <c r="D21" s="24">
        <v>120</v>
      </c>
      <c r="E21" s="23">
        <v>577.5</v>
      </c>
      <c r="F21" s="32">
        <v>550</v>
      </c>
      <c r="G21" s="26">
        <v>594.83000000000004</v>
      </c>
      <c r="H21" s="36">
        <f t="shared" ref="H21:H31" si="5">ROUNDDOWN(AVERAGE(E21:G21),2)</f>
        <v>574.11</v>
      </c>
      <c r="I21" s="27">
        <f t="shared" si="0"/>
        <v>3</v>
      </c>
      <c r="J21" s="27">
        <f t="shared" si="1"/>
        <v>22.606443771632922</v>
      </c>
      <c r="K21" s="27">
        <f t="shared" si="2"/>
        <v>3.9376502363019141</v>
      </c>
      <c r="L21" s="27" t="str">
        <f t="shared" si="3"/>
        <v>ОДНОРОДНЫЕ</v>
      </c>
      <c r="M21" s="26">
        <f t="shared" si="4"/>
        <v>68893.2</v>
      </c>
      <c r="O21" s="34"/>
      <c r="P21" s="38"/>
      <c r="Q21" s="34"/>
    </row>
    <row r="22" spans="1:17" s="25" customFormat="1" ht="30" x14ac:dyDescent="0.25">
      <c r="A22" s="4">
        <v>3</v>
      </c>
      <c r="B22" s="37" t="s">
        <v>33</v>
      </c>
      <c r="C22" s="35" t="s">
        <v>27</v>
      </c>
      <c r="D22" s="24">
        <v>120</v>
      </c>
      <c r="E22" s="23">
        <v>577.5</v>
      </c>
      <c r="F22" s="32">
        <v>550</v>
      </c>
      <c r="G22" s="36">
        <v>594.83000000000004</v>
      </c>
      <c r="H22" s="36">
        <f t="shared" si="5"/>
        <v>574.11</v>
      </c>
      <c r="I22" s="28">
        <f t="shared" si="0"/>
        <v>3</v>
      </c>
      <c r="J22" s="28">
        <f t="shared" si="1"/>
        <v>22.606443771632922</v>
      </c>
      <c r="K22" s="28">
        <f t="shared" si="2"/>
        <v>3.9376502363019141</v>
      </c>
      <c r="L22" s="28" t="str">
        <f t="shared" si="3"/>
        <v>ОДНОРОДНЫЕ</v>
      </c>
      <c r="M22" s="30">
        <f t="shared" si="4"/>
        <v>68893.2</v>
      </c>
      <c r="O22" s="34"/>
      <c r="P22" s="38"/>
      <c r="Q22" s="34"/>
    </row>
    <row r="23" spans="1:17" s="25" customFormat="1" ht="30" x14ac:dyDescent="0.25">
      <c r="A23" s="4">
        <v>4</v>
      </c>
      <c r="B23" s="37" t="s">
        <v>34</v>
      </c>
      <c r="C23" s="35" t="s">
        <v>27</v>
      </c>
      <c r="D23" s="24">
        <v>80</v>
      </c>
      <c r="E23" s="23">
        <v>577.5</v>
      </c>
      <c r="F23" s="32">
        <v>550</v>
      </c>
      <c r="G23" s="36">
        <v>594.83000000000004</v>
      </c>
      <c r="H23" s="36">
        <f t="shared" si="5"/>
        <v>574.11</v>
      </c>
      <c r="I23" s="28">
        <f t="shared" si="0"/>
        <v>3</v>
      </c>
      <c r="J23" s="28">
        <f t="shared" si="1"/>
        <v>22.606443771632922</v>
      </c>
      <c r="K23" s="28">
        <f t="shared" si="2"/>
        <v>3.9376502363019141</v>
      </c>
      <c r="L23" s="28" t="str">
        <f t="shared" si="3"/>
        <v>ОДНОРОДНЫЕ</v>
      </c>
      <c r="M23" s="30">
        <f t="shared" si="4"/>
        <v>45928.800000000003</v>
      </c>
      <c r="O23" s="34"/>
      <c r="P23" s="38"/>
      <c r="Q23" s="34"/>
    </row>
    <row r="24" spans="1:17" s="21" customFormat="1" ht="30" x14ac:dyDescent="0.25">
      <c r="A24" s="4">
        <v>5</v>
      </c>
      <c r="B24" s="37" t="s">
        <v>35</v>
      </c>
      <c r="C24" s="35" t="s">
        <v>27</v>
      </c>
      <c r="D24" s="24">
        <v>80</v>
      </c>
      <c r="E24" s="23">
        <v>577.5</v>
      </c>
      <c r="F24" s="32">
        <v>550</v>
      </c>
      <c r="G24" s="36">
        <v>594.83000000000004</v>
      </c>
      <c r="H24" s="36">
        <f t="shared" si="5"/>
        <v>574.11</v>
      </c>
      <c r="I24" s="28">
        <f t="shared" si="0"/>
        <v>3</v>
      </c>
      <c r="J24" s="28">
        <f t="shared" si="1"/>
        <v>22.606443771632922</v>
      </c>
      <c r="K24" s="28">
        <f t="shared" si="2"/>
        <v>3.9376502363019141</v>
      </c>
      <c r="L24" s="28" t="str">
        <f t="shared" si="3"/>
        <v>ОДНОРОДНЫЕ</v>
      </c>
      <c r="M24" s="30">
        <f t="shared" si="4"/>
        <v>45928.800000000003</v>
      </c>
      <c r="O24" s="34"/>
      <c r="P24" s="34"/>
      <c r="Q24" s="34"/>
    </row>
    <row r="25" spans="1:17" s="29" customFormat="1" ht="45" x14ac:dyDescent="0.25">
      <c r="A25" s="4">
        <v>6</v>
      </c>
      <c r="B25" s="37" t="s">
        <v>36</v>
      </c>
      <c r="C25" s="35" t="s">
        <v>27</v>
      </c>
      <c r="D25" s="24">
        <v>80</v>
      </c>
      <c r="E25" s="23">
        <v>6720</v>
      </c>
      <c r="F25" s="32">
        <v>6400</v>
      </c>
      <c r="G25" s="30">
        <v>6921.6</v>
      </c>
      <c r="H25" s="36">
        <f t="shared" si="5"/>
        <v>6680.53</v>
      </c>
      <c r="I25" s="28">
        <f t="shared" si="0"/>
        <v>3</v>
      </c>
      <c r="J25" s="28">
        <f t="shared" si="1"/>
        <v>263.03013769021493</v>
      </c>
      <c r="K25" s="28">
        <f t="shared" si="2"/>
        <v>3.9372645237760318</v>
      </c>
      <c r="L25" s="28" t="str">
        <f t="shared" si="3"/>
        <v>ОДНОРОДНЫЕ</v>
      </c>
      <c r="M25" s="30">
        <f t="shared" si="4"/>
        <v>534442.4</v>
      </c>
      <c r="O25" s="34"/>
      <c r="P25" s="34"/>
      <c r="Q25" s="34"/>
    </row>
    <row r="26" spans="1:17" s="29" customFormat="1" ht="45" x14ac:dyDescent="0.25">
      <c r="A26" s="4">
        <v>7</v>
      </c>
      <c r="B26" s="37" t="s">
        <v>37</v>
      </c>
      <c r="C26" s="35" t="s">
        <v>27</v>
      </c>
      <c r="D26" s="24">
        <v>80</v>
      </c>
      <c r="E26" s="23">
        <v>6720</v>
      </c>
      <c r="F26" s="32">
        <v>6400</v>
      </c>
      <c r="G26" s="30">
        <v>6921.6</v>
      </c>
      <c r="H26" s="36">
        <f t="shared" si="5"/>
        <v>6680.53</v>
      </c>
      <c r="I26" s="28">
        <f t="shared" si="0"/>
        <v>3</v>
      </c>
      <c r="J26" s="28">
        <f t="shared" si="1"/>
        <v>263.03013769021493</v>
      </c>
      <c r="K26" s="28">
        <f t="shared" si="2"/>
        <v>3.9372645237760318</v>
      </c>
      <c r="L26" s="28" t="str">
        <f t="shared" si="3"/>
        <v>ОДНОРОДНЫЕ</v>
      </c>
      <c r="M26" s="30">
        <f t="shared" si="4"/>
        <v>534442.4</v>
      </c>
      <c r="O26" s="34"/>
      <c r="P26" s="34"/>
      <c r="Q26" s="34"/>
    </row>
    <row r="27" spans="1:17" s="29" customFormat="1" ht="45" x14ac:dyDescent="0.25">
      <c r="A27" s="4">
        <v>8</v>
      </c>
      <c r="B27" s="37" t="s">
        <v>38</v>
      </c>
      <c r="C27" s="35" t="s">
        <v>27</v>
      </c>
      <c r="D27" s="24">
        <v>20</v>
      </c>
      <c r="E27" s="23">
        <v>6720</v>
      </c>
      <c r="F27" s="32">
        <v>6400</v>
      </c>
      <c r="G27" s="30">
        <v>6921.6</v>
      </c>
      <c r="H27" s="36">
        <f t="shared" si="5"/>
        <v>6680.53</v>
      </c>
      <c r="I27" s="28">
        <f t="shared" si="0"/>
        <v>3</v>
      </c>
      <c r="J27" s="28">
        <f t="shared" si="1"/>
        <v>263.03013769021493</v>
      </c>
      <c r="K27" s="28">
        <f t="shared" si="2"/>
        <v>3.9372645237760318</v>
      </c>
      <c r="L27" s="28" t="str">
        <f t="shared" si="3"/>
        <v>ОДНОРОДНЫЕ</v>
      </c>
      <c r="M27" s="30">
        <f t="shared" si="4"/>
        <v>133610.6</v>
      </c>
      <c r="O27" s="34"/>
      <c r="P27" s="34"/>
      <c r="Q27" s="34"/>
    </row>
    <row r="28" spans="1:17" s="29" customFormat="1" ht="75" x14ac:dyDescent="0.25">
      <c r="A28" s="4">
        <v>9</v>
      </c>
      <c r="B28" s="37" t="s">
        <v>39</v>
      </c>
      <c r="C28" s="35" t="s">
        <v>27</v>
      </c>
      <c r="D28" s="24">
        <v>500</v>
      </c>
      <c r="E28" s="23">
        <v>73.5</v>
      </c>
      <c r="F28" s="32">
        <v>70</v>
      </c>
      <c r="G28" s="30">
        <v>75.709999999999994</v>
      </c>
      <c r="H28" s="36">
        <f t="shared" si="5"/>
        <v>73.069999999999993</v>
      </c>
      <c r="I28" s="28">
        <f t="shared" si="0"/>
        <v>3</v>
      </c>
      <c r="J28" s="28">
        <f t="shared" si="1"/>
        <v>2.8791839121528837</v>
      </c>
      <c r="K28" s="28">
        <f t="shared" si="2"/>
        <v>3.9403091722360535</v>
      </c>
      <c r="L28" s="28" t="str">
        <f t="shared" si="3"/>
        <v>ОДНОРОДНЫЕ</v>
      </c>
      <c r="M28" s="30">
        <f t="shared" si="4"/>
        <v>36535</v>
      </c>
      <c r="O28" s="34"/>
      <c r="P28" s="34"/>
      <c r="Q28" s="34"/>
    </row>
    <row r="29" spans="1:17" s="29" customFormat="1" ht="30" x14ac:dyDescent="0.25">
      <c r="A29" s="4">
        <v>10</v>
      </c>
      <c r="B29" s="31" t="s">
        <v>40</v>
      </c>
      <c r="C29" s="35" t="s">
        <v>27</v>
      </c>
      <c r="D29" s="24">
        <v>1000</v>
      </c>
      <c r="E29" s="23">
        <v>63</v>
      </c>
      <c r="F29" s="32">
        <v>60</v>
      </c>
      <c r="G29" s="30">
        <v>64.89</v>
      </c>
      <c r="H29" s="36">
        <f t="shared" si="5"/>
        <v>62.63</v>
      </c>
      <c r="I29" s="28">
        <f t="shared" si="0"/>
        <v>3</v>
      </c>
      <c r="J29" s="28">
        <f t="shared" si="1"/>
        <v>2.4659075408457634</v>
      </c>
      <c r="K29" s="28">
        <f t="shared" si="2"/>
        <v>3.9372625592300232</v>
      </c>
      <c r="L29" s="28" t="str">
        <f t="shared" si="3"/>
        <v>ОДНОРОДНЫЕ</v>
      </c>
      <c r="M29" s="30">
        <f t="shared" si="4"/>
        <v>62630</v>
      </c>
      <c r="O29" s="34"/>
      <c r="P29" s="34"/>
      <c r="Q29" s="34"/>
    </row>
    <row r="30" spans="1:17" s="21" customFormat="1" ht="30" x14ac:dyDescent="0.25">
      <c r="A30" s="4">
        <v>11</v>
      </c>
      <c r="B30" s="37" t="s">
        <v>41</v>
      </c>
      <c r="C30" s="35" t="s">
        <v>27</v>
      </c>
      <c r="D30" s="24">
        <v>50</v>
      </c>
      <c r="E30" s="23">
        <v>420</v>
      </c>
      <c r="F30" s="32">
        <v>400</v>
      </c>
      <c r="G30" s="22">
        <v>432.6</v>
      </c>
      <c r="H30" s="36">
        <f t="shared" si="5"/>
        <v>417.53</v>
      </c>
      <c r="I30" s="28">
        <f t="shared" si="0"/>
        <v>3</v>
      </c>
      <c r="J30" s="28">
        <f t="shared" si="1"/>
        <v>16.439383605638433</v>
      </c>
      <c r="K30" s="28">
        <f t="shared" si="2"/>
        <v>3.9372939922013828</v>
      </c>
      <c r="L30" s="28" t="str">
        <f t="shared" si="3"/>
        <v>ОДНОРОДНЫЕ</v>
      </c>
      <c r="M30" s="30">
        <f t="shared" si="4"/>
        <v>20876.5</v>
      </c>
      <c r="O30" s="34"/>
      <c r="P30" s="34"/>
      <c r="Q30" s="34"/>
    </row>
    <row r="31" spans="1:17" s="21" customFormat="1" ht="30" x14ac:dyDescent="0.25">
      <c r="A31" s="4">
        <v>12</v>
      </c>
      <c r="B31" s="37" t="s">
        <v>42</v>
      </c>
      <c r="C31" s="35" t="s">
        <v>27</v>
      </c>
      <c r="D31" s="24">
        <v>50</v>
      </c>
      <c r="E31" s="23">
        <v>393.75</v>
      </c>
      <c r="F31" s="32">
        <v>375</v>
      </c>
      <c r="G31" s="22">
        <v>405.56</v>
      </c>
      <c r="H31" s="36">
        <f t="shared" si="5"/>
        <v>391.43</v>
      </c>
      <c r="I31" s="28">
        <f t="shared" si="0"/>
        <v>3</v>
      </c>
      <c r="J31" s="28">
        <f t="shared" si="1"/>
        <v>15.410776532457193</v>
      </c>
      <c r="K31" s="28">
        <f t="shared" si="2"/>
        <v>3.9370453292944316</v>
      </c>
      <c r="L31" s="28" t="str">
        <f t="shared" si="3"/>
        <v>ОДНОРОДНЫЕ</v>
      </c>
      <c r="M31" s="30">
        <f t="shared" si="4"/>
        <v>19571.5</v>
      </c>
      <c r="O31" s="34"/>
      <c r="P31" s="34"/>
      <c r="Q31" s="34"/>
    </row>
    <row r="32" spans="1:17" ht="15.75" x14ac:dyDescent="0.25">
      <c r="A32" s="4"/>
      <c r="B32" s="7"/>
      <c r="C32" s="18"/>
      <c r="D32" s="19"/>
      <c r="E32" s="20">
        <f>SUMPRODUCT($D$20:$D$31,E20:E31)</f>
        <v>1801537.5</v>
      </c>
      <c r="F32" s="33">
        <f>SUMPRODUCT($D$20:$D$31,F20:F31)</f>
        <v>1715750</v>
      </c>
      <c r="G32" s="26">
        <f>SUMPRODUCT($D$20:$D$31,G20:G31)</f>
        <v>1855588</v>
      </c>
      <c r="H32" s="16"/>
      <c r="I32" s="13"/>
      <c r="J32" s="13"/>
      <c r="K32" s="13"/>
      <c r="L32" s="13"/>
      <c r="M32" s="3">
        <f>SUM(M20:M31)</f>
        <v>1790957.4000000001</v>
      </c>
    </row>
    <row r="34" spans="1:15" x14ac:dyDescent="0.25">
      <c r="A34" s="46" t="s">
        <v>19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5" x14ac:dyDescent="0.25">
      <c r="A35" s="47" t="s">
        <v>18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</row>
    <row r="36" spans="1:15" ht="15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5" s="6" customFormat="1" x14ac:dyDescent="0.25">
      <c r="A37" s="42" t="s">
        <v>43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5"/>
      <c r="O37" s="5"/>
    </row>
    <row r="39" spans="1:15" x14ac:dyDescent="0.25">
      <c r="J39" s="10"/>
    </row>
    <row r="40" spans="1:15" x14ac:dyDescent="0.25">
      <c r="K40" s="10"/>
    </row>
    <row r="43" spans="1:15" x14ac:dyDescent="0.25">
      <c r="L43" s="10"/>
    </row>
  </sheetData>
  <mergeCells count="18">
    <mergeCell ref="L18:L19"/>
    <mergeCell ref="A18:A19"/>
    <mergeCell ref="B18:B19"/>
    <mergeCell ref="C18:D18"/>
    <mergeCell ref="E3:M3"/>
    <mergeCell ref="A37:M37"/>
    <mergeCell ref="A36:M36"/>
    <mergeCell ref="J12:K12"/>
    <mergeCell ref="B14:L14"/>
    <mergeCell ref="A34:M34"/>
    <mergeCell ref="A35:M35"/>
    <mergeCell ref="M18:M19"/>
    <mergeCell ref="A17:B17"/>
    <mergeCell ref="C17:D17"/>
    <mergeCell ref="H18:H19"/>
    <mergeCell ref="I18:I19"/>
    <mergeCell ref="J18:J19"/>
    <mergeCell ref="K18:K19"/>
  </mergeCells>
  <conditionalFormatting sqref="L32">
    <cfRule type="containsText" dxfId="11" priority="58" operator="containsText" text="НЕ">
      <formula>NOT(ISERROR(SEARCH("НЕ",L32)))</formula>
    </cfRule>
    <cfRule type="containsText" dxfId="10" priority="59" operator="containsText" text="ОДНОРОДНЫЕ">
      <formula>NOT(ISERROR(SEARCH("ОДНОРОДНЫЕ",L32)))</formula>
    </cfRule>
    <cfRule type="containsText" dxfId="9" priority="60" operator="containsText" text="НЕОДНОРОДНЫЕ">
      <formula>NOT(ISERROR(SEARCH("НЕОДНОРОДНЫЕ",L32)))</formula>
    </cfRule>
  </conditionalFormatting>
  <conditionalFormatting sqref="L32">
    <cfRule type="containsText" dxfId="8" priority="55" operator="containsText" text="НЕОДНОРОДНЫЕ">
      <formula>NOT(ISERROR(SEARCH("НЕОДНОРОДНЫЕ",L32)))</formula>
    </cfRule>
    <cfRule type="containsText" dxfId="7" priority="56" operator="containsText" text="ОДНОРОДНЫЕ">
      <formula>NOT(ISERROR(SEARCH("ОДНОРОДНЫЕ",L32)))</formula>
    </cfRule>
    <cfRule type="containsText" dxfId="6" priority="57" operator="containsText" text="НЕОДНОРОДНЫЕ">
      <formula>NOT(ISERROR(SEARCH("НЕОДНОРОДНЫЕ",L32)))</formula>
    </cfRule>
  </conditionalFormatting>
  <conditionalFormatting sqref="L20:L3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3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2024-05-02T03:24:30Z</dcterms:modified>
</cp:coreProperties>
</file>