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H21" i="1" l="1"/>
  <c r="H20" i="1"/>
  <c r="F22" i="1" l="1"/>
  <c r="E22" i="1"/>
  <c r="J21" i="1"/>
  <c r="I21" i="1"/>
  <c r="M21" i="1"/>
  <c r="J20" i="1"/>
  <c r="I20" i="1"/>
  <c r="M20" i="1"/>
  <c r="C17" i="1" l="1"/>
  <c r="K20" i="1"/>
  <c r="L20" i="1" s="1"/>
  <c r="K21" i="1"/>
  <c r="L21" i="1" s="1"/>
  <c r="M22" i="1" l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<sst xmlns="http://schemas.openxmlformats.org/spreadsheetml/2006/main" count="40" uniqueCount="37">
  <si>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</si>
  <si>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</si>
  <si>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</si>
  <si>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</si>
  <si>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</si>
  <si>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</si>
  <si>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</si>
  <si>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</si>
  <si>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</si>
  <si>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</si>
  <si>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</si>
  <si>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</si>
  <si>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</si>
  <si>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</si>
  <si>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</si>
  <si>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</si>
  <si>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</si>
  <si>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</si>
  <si>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</si>
  <si>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</si>
  <si>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</si>
  <si>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</si>
  <si>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</si>
  <si>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</si>
  <si>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</si>
  <si>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</si>
  <si>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</si>
  <si>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</si>
  <si>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упак</t>
  </si>
  <si>
    <t>№ 097-24</t>
  </si>
  <si>
    <t>на поставку тест-систем и контрольных материалов для экспресс-анализатора Cobas 232</t>
  </si>
  <si>
    <t>Тест-полоски для определения ТРОПОНИНА Т на иммунохимическом экспресс-анализаторе cobas h 232.</t>
  </si>
  <si>
    <t>Контрольные материалы для проверки правильности определения кардиоспецифичного тропонина Т на иммунохимическом экспресс-анализаторе cobas h 232</t>
  </si>
  <si>
    <t>вх. № 995 от 25.04.2024</t>
  </si>
  <si>
    <t>вх. № 994 от 25.04.2024</t>
  </si>
  <si>
    <t>вх. № 993 от 25.04.2024</t>
  </si>
  <si>
    <t>Начальная (максимальная) цена договора устанавливается в размере 552 479,83 руб. (пятьсот пятьдесят две тысячи четыреста семьдесят девять рублей восемьдесят три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</si>
</sst>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="85" zoomScaleNormal="85" zoomScalePageLayoutView="70" workbookViewId="0">
      <selection activeCell="K30" sqref="K30:L35"/>
    </sheetView>
  </sheetViews>
  <sheetFormatPr defaultRowHeight="15" x14ac:dyDescent="0.25"/>
  <cols>
    <col min="1" max="1" width="6.140625" style="14" customWidth="1"/>
    <col min="2" max="2" width="68.28515625" style="14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7109375" style="14" bestFit="1" customWidth="1"/>
    <col min="15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36" t="s">
        <v>30</v>
      </c>
      <c r="F3" s="36"/>
      <c r="G3" s="36"/>
      <c r="H3" s="36"/>
      <c r="I3" s="36"/>
      <c r="J3" s="36"/>
      <c r="K3" s="36"/>
      <c r="L3" s="36"/>
      <c r="M3" s="36"/>
    </row>
    <row r="4" spans="2:13" x14ac:dyDescent="0.25">
      <c r="G4" s="7"/>
      <c r="H4" s="7"/>
      <c r="I4" s="6"/>
      <c r="J4" s="6"/>
      <c r="K4" s="6"/>
      <c r="L4" s="6"/>
      <c r="M4" s="11" t="s">
        <v>23</v>
      </c>
    </row>
    <row r="5" spans="2:13" x14ac:dyDescent="0.25">
      <c r="G5" s="7"/>
      <c r="H5" s="7"/>
      <c r="I5" s="6"/>
      <c r="J5" s="6"/>
      <c r="K5" s="6"/>
      <c r="L5" s="6"/>
      <c r="M5" s="11" t="s">
        <v>22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29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0" t="s">
        <v>16</v>
      </c>
      <c r="K12" s="40"/>
      <c r="M12" s="1" t="s">
        <v>14</v>
      </c>
    </row>
    <row r="14" spans="2:13" x14ac:dyDescent="0.25">
      <c r="B14" s="40" t="s">
        <v>15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2:13" hidden="1" x14ac:dyDescent="0.25"/>
    <row r="17" spans="1:15" ht="54.6" customHeight="1" x14ac:dyDescent="0.25">
      <c r="A17" s="44" t="s">
        <v>27</v>
      </c>
      <c r="B17" s="45"/>
      <c r="C17" s="46">
        <f>SUM(M20:M21)</f>
        <v>552479.82999999996</v>
      </c>
      <c r="D17" s="47"/>
      <c r="E17" s="29" t="s">
        <v>33</v>
      </c>
      <c r="F17" s="29" t="s">
        <v>34</v>
      </c>
      <c r="G17" s="29" t="s">
        <v>35</v>
      </c>
      <c r="H17" s="15"/>
      <c r="I17" s="12"/>
      <c r="J17" s="12"/>
      <c r="K17" s="12"/>
      <c r="L17" s="12"/>
      <c r="M17" s="15"/>
    </row>
    <row r="18" spans="1:15" ht="30" customHeight="1" x14ac:dyDescent="0.25">
      <c r="A18" s="34" t="s">
        <v>0</v>
      </c>
      <c r="B18" s="34" t="s">
        <v>1</v>
      </c>
      <c r="C18" s="34" t="s">
        <v>2</v>
      </c>
      <c r="D18" s="34"/>
      <c r="E18" s="19" t="s">
        <v>24</v>
      </c>
      <c r="F18" s="19" t="s">
        <v>25</v>
      </c>
      <c r="G18" s="19" t="s">
        <v>26</v>
      </c>
      <c r="H18" s="48" t="s">
        <v>11</v>
      </c>
      <c r="I18" s="34" t="s">
        <v>8</v>
      </c>
      <c r="J18" s="34" t="s">
        <v>9</v>
      </c>
      <c r="K18" s="34" t="s">
        <v>10</v>
      </c>
      <c r="L18" s="34" t="s">
        <v>6</v>
      </c>
      <c r="M18" s="43" t="s">
        <v>7</v>
      </c>
    </row>
    <row r="19" spans="1:15" x14ac:dyDescent="0.25">
      <c r="A19" s="35"/>
      <c r="B19" s="35"/>
      <c r="C19" s="13" t="s">
        <v>3</v>
      </c>
      <c r="D19" s="13" t="s">
        <v>4</v>
      </c>
      <c r="E19" s="16" t="s">
        <v>5</v>
      </c>
      <c r="F19" s="27" t="s">
        <v>5</v>
      </c>
      <c r="G19" s="27" t="s">
        <v>5</v>
      </c>
      <c r="H19" s="49"/>
      <c r="I19" s="34"/>
      <c r="J19" s="34"/>
      <c r="K19" s="34"/>
      <c r="L19" s="34"/>
      <c r="M19" s="43"/>
    </row>
    <row r="20" spans="1:15" s="24" customFormat="1" ht="30" x14ac:dyDescent="0.25">
      <c r="A20" s="4">
        <v>1</v>
      </c>
      <c r="B20" s="30" t="s">
        <v>31</v>
      </c>
      <c r="C20" s="33" t="s">
        <v>28</v>
      </c>
      <c r="D20" s="17">
        <v>50</v>
      </c>
      <c r="E20" s="31">
        <v>10875</v>
      </c>
      <c r="F20" s="19">
        <v>10800</v>
      </c>
      <c r="G20" s="19">
        <v>10915</v>
      </c>
      <c r="H20" s="26">
        <f>ROUNDDOWN(AVERAGE(E20:G20),2)</f>
        <v>10863.33</v>
      </c>
      <c r="I20" s="23">
        <f t="shared" ref="I20:I21" si="0" xml:space="preserve"> COUNT(E20:G20)</f>
        <v>3</v>
      </c>
      <c r="J20" s="23">
        <f t="shared" ref="J20:J21" si="1">STDEV(E20:G20)</f>
        <v>58.380932960456647</v>
      </c>
      <c r="K20" s="23">
        <f t="shared" ref="K20:K21" si="2">J20/H20*100</f>
        <v>0.5374128647519375</v>
      </c>
      <c r="L20" s="23" t="str">
        <f t="shared" ref="L20:L21" si="3">IF(K20&lt;33,"ОДНОРОДНЫЕ","НЕОДНОРОДНЫЕ")</f>
        <v>ОДНОРОДНЫЕ</v>
      </c>
      <c r="M20" s="25">
        <f t="shared" ref="M20:M21" si="4">D20*H20</f>
        <v>543166.5</v>
      </c>
      <c r="O20" s="9"/>
    </row>
    <row r="21" spans="1:15" s="24" customFormat="1" ht="45" x14ac:dyDescent="0.25">
      <c r="A21" s="4">
        <v>2</v>
      </c>
      <c r="B21" s="30" t="s">
        <v>32</v>
      </c>
      <c r="C21" s="33" t="s">
        <v>28</v>
      </c>
      <c r="D21" s="17">
        <v>1</v>
      </c>
      <c r="E21" s="31">
        <v>9300</v>
      </c>
      <c r="F21" s="19">
        <v>9260</v>
      </c>
      <c r="G21" s="19">
        <v>9380</v>
      </c>
      <c r="H21" s="26">
        <f t="shared" ref="H21" si="5">ROUNDDOWN(AVERAGE(E21:G21),2)</f>
        <v>9313.33</v>
      </c>
      <c r="I21" s="23">
        <f t="shared" si="0"/>
        <v>3</v>
      </c>
      <c r="J21" s="23">
        <f t="shared" si="1"/>
        <v>61.101009266077867</v>
      </c>
      <c r="K21" s="23">
        <f t="shared" si="2"/>
        <v>0.65605974733073846</v>
      </c>
      <c r="L21" s="23" t="str">
        <f t="shared" si="3"/>
        <v>ОДНОРОДНЫЕ</v>
      </c>
      <c r="M21" s="25">
        <f t="shared" si="4"/>
        <v>9313.33</v>
      </c>
      <c r="O21" s="9"/>
    </row>
    <row r="22" spans="1:15" x14ac:dyDescent="0.25">
      <c r="A22" s="4"/>
      <c r="B22" s="20"/>
      <c r="C22" s="21"/>
      <c r="D22" s="22"/>
      <c r="E22" s="28">
        <f>SUMPRODUCT($D$20:$D$21,E20:E21)</f>
        <v>553050</v>
      </c>
      <c r="F22" s="28">
        <f>SUMPRODUCT($D$20:$D$21,F20:F21)</f>
        <v>549260</v>
      </c>
      <c r="G22" s="18">
        <f>SUMPRODUCT($D$20:$D$21,G20:G21)</f>
        <v>555130</v>
      </c>
      <c r="H22" s="15"/>
      <c r="I22" s="12"/>
      <c r="J22" s="12"/>
      <c r="K22" s="12"/>
      <c r="L22" s="12"/>
      <c r="M22" s="3">
        <f>SUM(M20:M21)</f>
        <v>552479.82999999996</v>
      </c>
    </row>
    <row r="24" spans="1:15" x14ac:dyDescent="0.25">
      <c r="A24" s="41" t="s">
        <v>19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O24" s="9"/>
    </row>
    <row r="25" spans="1:15" x14ac:dyDescent="0.25">
      <c r="A25" s="42" t="s">
        <v>18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1:15" ht="15" customHeight="1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5" s="6" customFormat="1" x14ac:dyDescent="0.25">
      <c r="A27" s="37" t="s">
        <v>36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5"/>
      <c r="O27" s="5"/>
    </row>
    <row r="29" spans="1:15" x14ac:dyDescent="0.25">
      <c r="J29" s="9"/>
      <c r="L29" s="32"/>
    </row>
    <row r="32" spans="1:15" x14ac:dyDescent="0.25">
      <c r="K32" s="9"/>
    </row>
    <row r="33" spans="12:12" x14ac:dyDescent="0.25">
      <c r="L33" s="9"/>
    </row>
  </sheetData>
  <mergeCells count="18">
    <mergeCell ref="E3:M3"/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2">
    <cfRule type="containsText" dxfId="11" priority="88" operator="containsText" text="НЕ">
      <formula>NOT(ISERROR(SEARCH("НЕ",L22)))</formula>
    </cfRule>
    <cfRule type="containsText" dxfId="10" priority="89" operator="containsText" text="ОДНОРОДНЫЕ">
      <formula>NOT(ISERROR(SEARCH("ОДНОРОДНЫЕ",L22)))</formula>
    </cfRule>
    <cfRule type="containsText" dxfId="9" priority="90" operator="containsText" text="НЕОДНОРОДНЫЕ">
      <formula>NOT(ISERROR(SEARCH("НЕОДНОРОДНЫЕ",L22)))</formula>
    </cfRule>
  </conditionalFormatting>
  <conditionalFormatting sqref="L22">
    <cfRule type="containsText" dxfId="8" priority="85" operator="containsText" text="НЕОДНОРОДНЫЕ">
      <formula>NOT(ISERROR(SEARCH("НЕОДНОРОДНЫЕ",L22)))</formula>
    </cfRule>
    <cfRule type="containsText" dxfId="7" priority="86" operator="containsText" text="ОДНОРОДНЫЕ">
      <formula>NOT(ISERROR(SEARCH("ОДНОРОДНЫЕ",L22)))</formula>
    </cfRule>
    <cfRule type="containsText" dxfId="6" priority="87" operator="containsText" text="НЕОДНОРОДНЫЕ">
      <formula>NOT(ISERROR(SEARCH("НЕОДНОРОДНЫЕ",L22)))</formula>
    </cfRule>
  </conditionalFormatting>
  <conditionalFormatting sqref="L20:L2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2024-04-25T13:39:16Z</dcterms:modified>
</cp:coreProperties>
</file>