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3" i="1" l="1"/>
  <c r="M23" i="1"/>
  <c r="L23" i="1"/>
  <c r="Q23" i="1" s="1"/>
  <c r="O23" i="1" l="1"/>
  <c r="P23" i="1" s="1"/>
  <c r="L20" i="1"/>
  <c r="M20" i="1"/>
  <c r="N20" i="1"/>
  <c r="L21" i="1"/>
  <c r="Q21" i="1" s="1"/>
  <c r="M21" i="1"/>
  <c r="N21" i="1"/>
  <c r="L22" i="1"/>
  <c r="Q22" i="1" s="1"/>
  <c r="M22" i="1"/>
  <c r="N22" i="1"/>
  <c r="L24" i="1"/>
  <c r="Q24" i="1" s="1"/>
  <c r="M24" i="1"/>
  <c r="N24" i="1"/>
  <c r="O22" i="1" l="1"/>
  <c r="P22" i="1" s="1"/>
  <c r="O24" i="1"/>
  <c r="P24" i="1" s="1"/>
  <c r="O21" i="1"/>
  <c r="P21" i="1" s="1"/>
  <c r="O20" i="1"/>
  <c r="P20" i="1" s="1"/>
  <c r="Q20" i="1"/>
  <c r="L19" i="1"/>
  <c r="Q19" i="1" s="1"/>
  <c r="M19" i="1"/>
  <c r="N19" i="1"/>
  <c r="O19" i="1" l="1"/>
  <c r="P19" i="1" s="1"/>
  <c r="C16" i="1"/>
</calcChain>
</file>

<file path=xl/sharedStrings.xml><?xml version="1.0" encoding="utf-8"?>
<sst xmlns="http://schemas.openxmlformats.org/spreadsheetml/2006/main" count="56" uniqueCount="41">
  <si>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</si>
  <si>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</si>
  <si>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</si>
  <si>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</si>
  <si>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</si>
  <si>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</si>
  <si>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</si>
  <si>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</si>
  <si>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</si>
  <si>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</si>
  <si>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</si>
  <si>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</si>
  <si>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</si>
  <si>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</si>
  <si>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</si>
  <si>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</si>
  <si>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</si>
  <si>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</si>
  <si>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</si>
  <si>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</si>
  <si>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</si>
  <si>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</si>
  <si>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</si>
  <si>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</si>
  <si>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</si>
  <si>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</si>
  <si>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</si>
  <si>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</si>
  <si>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</si>
  <si>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</si>
  <si>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</si>
  <si>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</si>
  <si>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</si>
  <si>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Адеметионин</t>
  </si>
  <si>
    <t>Глицирризиновая кислота+Фосфолипиды</t>
  </si>
  <si>
    <t>Урсодезоксихолевая кислота</t>
  </si>
  <si>
    <t>Орнитин</t>
  </si>
  <si>
    <t>Начальная (максимальная) цена договора устанавливается в размере 1 031 666,43 руб. (один миллион тридцать одна тысяча шестьсот шестьдесят шесть рублей сорок три копейки)</t>
  </si>
  <si>
    <t>Система электронного заказа "ФармКомандир"  15.05.2024</t>
  </si>
  <si>
    <t>№ 123-24</t>
  </si>
  <si>
    <t>на поставку лекарственных препаратов группы гепатопротекторы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</si>
</sst>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85" zoomScaleNormal="85" zoomScalePageLayoutView="70" workbookViewId="0">
      <selection activeCell="AB16" sqref="AB16"/>
    </sheetView>
  </sheetViews>
  <sheetFormatPr defaultRowHeight="15" x14ac:dyDescent="0.25"/>
  <cols>
    <col min="1" max="1" width="6.140625" style="9" bestFit="1" customWidth="1"/>
    <col min="2" max="2" width="33.28515625" style="9" bestFit="1" customWidth="1"/>
    <col min="3" max="3" width="11.7109375" style="9" customWidth="1"/>
    <col min="4" max="4" width="7.140625" style="9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9" customWidth="1"/>
    <col min="14" max="14" width="12.5703125" style="9" customWidth="1"/>
    <col min="15" max="15" width="10.28515625" style="9" customWidth="1"/>
    <col min="16" max="16" width="22.42578125" style="9" bestFit="1" customWidth="1"/>
    <col min="17" max="17" width="17.5703125" style="1" customWidth="1"/>
    <col min="18" max="18" width="10.7109375" style="9" bestFit="1" customWidth="1"/>
    <col min="19" max="19" width="11.28515625" style="9" bestFit="1" customWidth="1"/>
    <col min="20" max="20" width="10.7109375" style="9" bestFit="1" customWidth="1"/>
    <col min="21" max="21" width="11.7109375" style="9" bestFit="1" customWidth="1"/>
    <col min="22" max="22" width="10.7109375" style="9" bestFit="1" customWidth="1"/>
    <col min="23" max="16384" width="9.140625" style="9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34" t="s">
        <v>40</v>
      </c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25">
      <c r="G4" s="18"/>
      <c r="H4" s="18"/>
      <c r="I4" s="18"/>
      <c r="J4" s="18"/>
      <c r="K4" s="18"/>
      <c r="L4" s="18"/>
      <c r="M4" s="20"/>
      <c r="N4" s="20"/>
      <c r="O4" s="20"/>
      <c r="P4" s="20"/>
      <c r="Q4" s="5" t="s">
        <v>22</v>
      </c>
    </row>
    <row r="5" spans="1:17" x14ac:dyDescent="0.25">
      <c r="G5" s="18"/>
      <c r="H5" s="18"/>
      <c r="I5" s="18"/>
      <c r="J5" s="18"/>
      <c r="K5" s="18"/>
      <c r="L5" s="18"/>
      <c r="M5" s="20"/>
      <c r="N5" s="20"/>
      <c r="O5" s="20"/>
      <c r="P5" s="20"/>
      <c r="Q5" s="5" t="s">
        <v>21</v>
      </c>
    </row>
    <row r="6" spans="1:17" ht="14.45" customHeight="1" x14ac:dyDescent="0.25">
      <c r="G6" s="18"/>
      <c r="H6" s="18"/>
      <c r="I6" s="18"/>
      <c r="J6" s="18"/>
      <c r="K6" s="18"/>
      <c r="L6" s="18"/>
      <c r="M6" s="20"/>
      <c r="N6" s="20"/>
      <c r="O6" s="20"/>
      <c r="P6" s="20"/>
      <c r="Q6" s="5" t="s">
        <v>39</v>
      </c>
    </row>
    <row r="7" spans="1:17" x14ac:dyDescent="0.25">
      <c r="G7" s="18"/>
      <c r="H7" s="18"/>
      <c r="I7" s="18"/>
      <c r="J7" s="18"/>
      <c r="K7" s="18"/>
      <c r="L7" s="18"/>
      <c r="M7" s="20"/>
      <c r="N7" s="20"/>
      <c r="O7" s="20"/>
      <c r="P7" s="20"/>
      <c r="Q7" s="3" t="s">
        <v>13</v>
      </c>
    </row>
    <row r="8" spans="1:17" x14ac:dyDescent="0.25">
      <c r="Q8" s="19" t="s">
        <v>16</v>
      </c>
    </row>
    <row r="9" spans="1:17" x14ac:dyDescent="0.25">
      <c r="Q9" s="19" t="s">
        <v>14</v>
      </c>
    </row>
    <row r="11" spans="1:17" ht="28.9" customHeight="1" x14ac:dyDescent="0.25">
      <c r="N11" s="35" t="s">
        <v>30</v>
      </c>
      <c r="O11" s="35"/>
      <c r="P11" s="20"/>
      <c r="Q11" s="18" t="s">
        <v>31</v>
      </c>
    </row>
    <row r="13" spans="1:17" x14ac:dyDescent="0.25">
      <c r="B13" s="39" t="s">
        <v>15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7" hidden="1" x14ac:dyDescent="0.25"/>
    <row r="16" spans="1:17" ht="68.25" customHeight="1" x14ac:dyDescent="0.25">
      <c r="A16" s="43" t="s">
        <v>11</v>
      </c>
      <c r="B16" s="44"/>
      <c r="C16" s="45">
        <f>SUM(Q19:Q24)</f>
        <v>1031666.4333333331</v>
      </c>
      <c r="D16" s="44"/>
      <c r="E16" s="8" t="s">
        <v>38</v>
      </c>
      <c r="F16" s="8" t="s">
        <v>38</v>
      </c>
      <c r="G16" s="8" t="s">
        <v>38</v>
      </c>
      <c r="H16" s="8"/>
      <c r="I16" s="8"/>
      <c r="J16" s="8"/>
      <c r="K16" s="7"/>
      <c r="L16" s="10"/>
      <c r="M16" s="12"/>
      <c r="N16" s="12"/>
      <c r="O16" s="12"/>
      <c r="P16" s="12"/>
      <c r="Q16" s="10"/>
    </row>
    <row r="17" spans="1:19" ht="30" customHeight="1" x14ac:dyDescent="0.25">
      <c r="A17" s="32" t="s">
        <v>0</v>
      </c>
      <c r="B17" s="32" t="s">
        <v>1</v>
      </c>
      <c r="C17" s="32" t="s">
        <v>2</v>
      </c>
      <c r="D17" s="32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29</v>
      </c>
      <c r="L17" s="46" t="s">
        <v>12</v>
      </c>
      <c r="M17" s="32" t="s">
        <v>8</v>
      </c>
      <c r="N17" s="32" t="s">
        <v>9</v>
      </c>
      <c r="O17" s="32" t="s">
        <v>10</v>
      </c>
      <c r="P17" s="32" t="s">
        <v>6</v>
      </c>
      <c r="Q17" s="42" t="s">
        <v>7</v>
      </c>
    </row>
    <row r="18" spans="1:19" x14ac:dyDescent="0.25">
      <c r="A18" s="33"/>
      <c r="B18" s="33"/>
      <c r="C18" s="13" t="s">
        <v>3</v>
      </c>
      <c r="D18" s="13" t="s">
        <v>4</v>
      </c>
      <c r="E18" s="11" t="s">
        <v>5</v>
      </c>
      <c r="F18" s="11" t="s">
        <v>5</v>
      </c>
      <c r="G18" s="11" t="s">
        <v>5</v>
      </c>
      <c r="H18" s="11" t="s">
        <v>5</v>
      </c>
      <c r="I18" s="11" t="s">
        <v>5</v>
      </c>
      <c r="J18" s="11" t="s">
        <v>5</v>
      </c>
      <c r="K18" s="11" t="s">
        <v>5</v>
      </c>
      <c r="L18" s="47"/>
      <c r="M18" s="32"/>
      <c r="N18" s="32"/>
      <c r="O18" s="32"/>
      <c r="P18" s="32"/>
      <c r="Q18" s="42"/>
    </row>
    <row r="19" spans="1:19" s="15" customFormat="1" x14ac:dyDescent="0.25">
      <c r="A19" s="21">
        <v>1</v>
      </c>
      <c r="B19" s="48" t="s">
        <v>33</v>
      </c>
      <c r="C19" s="30" t="s">
        <v>32</v>
      </c>
      <c r="D19" s="26">
        <v>190</v>
      </c>
      <c r="E19" s="8">
        <v>1500.38</v>
      </c>
      <c r="F19" s="8">
        <v>1574.11</v>
      </c>
      <c r="G19" s="8">
        <v>1686.98</v>
      </c>
      <c r="H19" s="8"/>
      <c r="I19" s="8"/>
      <c r="J19" s="8"/>
      <c r="K19" s="17"/>
      <c r="L19" s="16">
        <f t="shared" ref="L19" si="0">AVERAGE(E19:K19)</f>
        <v>1587.1566666666665</v>
      </c>
      <c r="M19" s="14">
        <f t="shared" ref="M19" si="1" xml:space="preserve"> COUNT(E19:K19)</f>
        <v>3</v>
      </c>
      <c r="N19" s="14">
        <f t="shared" ref="N19" si="2">STDEV(E19:K19)</f>
        <v>93.981655834175044</v>
      </c>
      <c r="O19" s="14">
        <f t="shared" ref="O19" si="3">N19/L19*100</f>
        <v>5.9213849399980498</v>
      </c>
      <c r="P19" s="14" t="str">
        <f t="shared" ref="P19" si="4">IF(O19&lt;33,"ОДНОРОДНЫЕ","НЕОДНОРОДНЫЕ")</f>
        <v>ОДНОРОДНЫЕ</v>
      </c>
      <c r="Q19" s="16">
        <f t="shared" ref="Q19" si="5">D19*L19</f>
        <v>301559.76666666666</v>
      </c>
    </row>
    <row r="20" spans="1:19" s="22" customFormat="1" x14ac:dyDescent="0.25">
      <c r="A20" s="21">
        <v>2</v>
      </c>
      <c r="B20" s="48" t="s">
        <v>33</v>
      </c>
      <c r="C20" s="30" t="s">
        <v>32</v>
      </c>
      <c r="D20" s="26">
        <v>230</v>
      </c>
      <c r="E20" s="8">
        <v>1562.55</v>
      </c>
      <c r="F20" s="8">
        <v>1565.32</v>
      </c>
      <c r="G20" s="8">
        <v>1794.42</v>
      </c>
      <c r="H20" s="8"/>
      <c r="I20" s="8"/>
      <c r="J20" s="8"/>
      <c r="K20" s="24"/>
      <c r="L20" s="23">
        <f t="shared" ref="L20:L24" si="6">AVERAGE(E20:K20)</f>
        <v>1640.7633333333333</v>
      </c>
      <c r="M20" s="25">
        <f t="shared" ref="M20:M24" si="7" xml:space="preserve"> COUNT(E20:K20)</f>
        <v>3</v>
      </c>
      <c r="N20" s="25">
        <f t="shared" ref="N20:N24" si="8">STDEV(E20:K20)</f>
        <v>133.07778414646583</v>
      </c>
      <c r="O20" s="25">
        <f t="shared" ref="O20:O24" si="9">N20/L20*100</f>
        <v>8.1107239199518411</v>
      </c>
      <c r="P20" s="25" t="str">
        <f t="shared" ref="P20:P24" si="10">IF(O20&lt;33,"ОДНОРОДНЫЕ","НЕОДНОРОДНЫЕ")</f>
        <v>ОДНОРОДНЫЕ</v>
      </c>
      <c r="Q20" s="23">
        <f t="shared" ref="Q20:Q24" si="11">D20*L20</f>
        <v>377375.56666666665</v>
      </c>
    </row>
    <row r="21" spans="1:19" s="22" customFormat="1" ht="30" x14ac:dyDescent="0.25">
      <c r="A21" s="21">
        <v>3</v>
      </c>
      <c r="B21" s="48" t="s">
        <v>34</v>
      </c>
      <c r="C21" s="30" t="s">
        <v>32</v>
      </c>
      <c r="D21" s="26">
        <v>150</v>
      </c>
      <c r="E21" s="8">
        <v>641.88</v>
      </c>
      <c r="F21" s="8">
        <v>652.54999999999995</v>
      </c>
      <c r="G21" s="8">
        <v>654.28</v>
      </c>
      <c r="H21" s="8"/>
      <c r="I21" s="8"/>
      <c r="J21" s="8"/>
      <c r="K21" s="24"/>
      <c r="L21" s="23">
        <f t="shared" si="6"/>
        <v>649.56999999999994</v>
      </c>
      <c r="M21" s="25">
        <f t="shared" si="7"/>
        <v>3</v>
      </c>
      <c r="N21" s="25">
        <f t="shared" si="8"/>
        <v>6.7156756919910725</v>
      </c>
      <c r="O21" s="25">
        <f t="shared" si="9"/>
        <v>1.033864817031432</v>
      </c>
      <c r="P21" s="25" t="str">
        <f t="shared" si="10"/>
        <v>ОДНОРОДНЫЕ</v>
      </c>
      <c r="Q21" s="23">
        <f t="shared" si="11"/>
        <v>97435.499999999985</v>
      </c>
    </row>
    <row r="22" spans="1:19" s="15" customFormat="1" ht="30" x14ac:dyDescent="0.25">
      <c r="A22" s="21">
        <v>4</v>
      </c>
      <c r="B22" s="48" t="s">
        <v>34</v>
      </c>
      <c r="C22" s="30" t="s">
        <v>32</v>
      </c>
      <c r="D22" s="26">
        <v>120</v>
      </c>
      <c r="E22" s="8">
        <v>1877.62</v>
      </c>
      <c r="F22" s="8">
        <v>1897.5</v>
      </c>
      <c r="G22" s="8">
        <v>1953.41</v>
      </c>
      <c r="H22" s="8"/>
      <c r="I22" s="8"/>
      <c r="J22" s="8"/>
      <c r="K22" s="17"/>
      <c r="L22" s="23">
        <f t="shared" si="6"/>
        <v>1909.51</v>
      </c>
      <c r="M22" s="25">
        <f t="shared" si="7"/>
        <v>3</v>
      </c>
      <c r="N22" s="25">
        <f t="shared" si="8"/>
        <v>39.296451493741863</v>
      </c>
      <c r="O22" s="25">
        <f t="shared" si="9"/>
        <v>2.0579337889689953</v>
      </c>
      <c r="P22" s="25" t="str">
        <f t="shared" si="10"/>
        <v>ОДНОРОДНЫЕ</v>
      </c>
      <c r="Q22" s="23">
        <f t="shared" si="11"/>
        <v>229141.2</v>
      </c>
    </row>
    <row r="23" spans="1:19" s="27" customFormat="1" x14ac:dyDescent="0.25">
      <c r="A23" s="29">
        <v>5</v>
      </c>
      <c r="B23" s="48" t="s">
        <v>35</v>
      </c>
      <c r="C23" s="30" t="s">
        <v>32</v>
      </c>
      <c r="D23" s="26">
        <v>25</v>
      </c>
      <c r="E23" s="8">
        <v>736.74</v>
      </c>
      <c r="F23" s="8">
        <v>748.69</v>
      </c>
      <c r="G23" s="8">
        <v>779.59</v>
      </c>
      <c r="H23" s="8"/>
      <c r="I23" s="8"/>
      <c r="J23" s="8"/>
      <c r="K23" s="31"/>
      <c r="L23" s="28">
        <f t="shared" ref="L23" si="12">AVERAGE(E23:K23)</f>
        <v>755.00666666666666</v>
      </c>
      <c r="M23" s="26">
        <f t="shared" ref="M23" si="13" xml:space="preserve"> COUNT(E23:K23)</f>
        <v>3</v>
      </c>
      <c r="N23" s="26">
        <f t="shared" ref="N23" si="14">STDEV(E23:K23)</f>
        <v>22.1123457220923</v>
      </c>
      <c r="O23" s="26">
        <f t="shared" ref="O23" si="15">N23/L23*100</f>
        <v>2.9287616518298689</v>
      </c>
      <c r="P23" s="26" t="str">
        <f t="shared" ref="P23" si="16">IF(O23&lt;33,"ОДНОРОДНЫЕ","НЕОДНОРОДНЫЕ")</f>
        <v>ОДНОРОДНЫЕ</v>
      </c>
      <c r="Q23" s="28">
        <f t="shared" ref="Q23" si="17">D23*L23</f>
        <v>18875.166666666668</v>
      </c>
    </row>
    <row r="24" spans="1:19" s="15" customFormat="1" x14ac:dyDescent="0.25">
      <c r="A24" s="29">
        <v>6</v>
      </c>
      <c r="B24" s="48" t="s">
        <v>36</v>
      </c>
      <c r="C24" s="30" t="s">
        <v>32</v>
      </c>
      <c r="D24" s="26">
        <v>2</v>
      </c>
      <c r="E24" s="8">
        <v>3133.69</v>
      </c>
      <c r="F24" s="8">
        <v>3442.68</v>
      </c>
      <c r="G24" s="8">
        <v>4342.4799999999996</v>
      </c>
      <c r="H24" s="8"/>
      <c r="I24" s="8"/>
      <c r="J24" s="8"/>
      <c r="K24" s="17"/>
      <c r="L24" s="23">
        <f t="shared" si="6"/>
        <v>3639.6166666666663</v>
      </c>
      <c r="M24" s="25">
        <f t="shared" si="7"/>
        <v>3</v>
      </c>
      <c r="N24" s="25">
        <f t="shared" si="8"/>
        <v>627.99789333510989</v>
      </c>
      <c r="O24" s="25">
        <f t="shared" si="9"/>
        <v>17.254506472800067</v>
      </c>
      <c r="P24" s="25" t="str">
        <f t="shared" si="10"/>
        <v>ОДНОРОДНЫЕ</v>
      </c>
      <c r="Q24" s="23">
        <f t="shared" si="11"/>
        <v>7279.2333333333327</v>
      </c>
    </row>
    <row r="25" spans="1:19" x14ac:dyDescent="0.25">
      <c r="E25" s="9"/>
      <c r="F25" s="9"/>
      <c r="G25" s="9"/>
      <c r="R25" s="6"/>
      <c r="S25" s="1"/>
    </row>
    <row r="26" spans="1:19" x14ac:dyDescent="0.25">
      <c r="A26" s="40" t="s">
        <v>18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9" x14ac:dyDescent="0.25">
      <c r="A27" s="41" t="s">
        <v>17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9" ht="15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9" s="20" customFormat="1" x14ac:dyDescent="0.25">
      <c r="A29" s="36" t="s">
        <v>37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2"/>
      <c r="S29" s="2"/>
    </row>
    <row r="30" spans="1:19" x14ac:dyDescent="0.25">
      <c r="P30" s="6"/>
    </row>
    <row r="35" spans="16:16" x14ac:dyDescent="0.25">
      <c r="P35" s="6"/>
    </row>
  </sheetData>
  <mergeCells count="18">
    <mergeCell ref="A29:Q29"/>
    <mergeCell ref="A28:Q28"/>
    <mergeCell ref="B13:P13"/>
    <mergeCell ref="A26:Q26"/>
    <mergeCell ref="A27:Q27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  <mergeCell ref="G3:Q3"/>
    <mergeCell ref="B17:B18"/>
    <mergeCell ref="C17:D17"/>
    <mergeCell ref="N11:O11"/>
  </mergeCells>
  <conditionalFormatting sqref="P19:P22 P24">
    <cfRule type="containsText" dxfId="17" priority="10" operator="containsText" text="НЕ">
      <formula>NOT(ISERROR(SEARCH("НЕ",P19)))</formula>
    </cfRule>
    <cfRule type="containsText" dxfId="16" priority="11" operator="containsText" text="ОДНОРОДНЫЕ">
      <formula>NOT(ISERROR(SEARCH("ОДНОРОДНЫЕ",P19)))</formula>
    </cfRule>
    <cfRule type="containsText" dxfId="15" priority="12" operator="containsText" text="НЕОДНОРОДНЫЕ">
      <formula>NOT(ISERROR(SEARCH("НЕОДНОРОДНЫЕ",P19)))</formula>
    </cfRule>
  </conditionalFormatting>
  <conditionalFormatting sqref="P19:P22 P24">
    <cfRule type="containsText" dxfId="14" priority="7" operator="containsText" text="НЕОДНОРОДНЫЕ">
      <formula>NOT(ISERROR(SEARCH("НЕОДНОРОДНЫЕ",P19)))</formula>
    </cfRule>
    <cfRule type="containsText" dxfId="13" priority="8" operator="containsText" text="ОДНОРОДНЫЕ">
      <formula>NOT(ISERROR(SEARCH("ОДНОРОДНЫЕ",P19)))</formula>
    </cfRule>
    <cfRule type="containsText" dxfId="12" priority="9" operator="containsText" text="НЕОДНОРОДНЫЕ">
      <formula>NOT(ISERROR(SEARCH("НЕОДНОРОДНЫЕ",P19)))</formula>
    </cfRule>
  </conditionalFormatting>
  <conditionalFormatting sqref="P23">
    <cfRule type="containsText" dxfId="11" priority="4" operator="containsText" text="НЕ">
      <formula>NOT(ISERROR(SEARCH("НЕ",P23)))</formula>
    </cfRule>
    <cfRule type="containsText" dxfId="10" priority="5" operator="containsText" text="ОДНОРОДНЫЕ">
      <formula>NOT(ISERROR(SEARCH("ОДНОРОДНЫЕ",P23)))</formula>
    </cfRule>
    <cfRule type="containsText" dxfId="9" priority="6" operator="containsText" text="НЕОДНОРОДНЫЕ">
      <formula>NOT(ISERROR(SEARCH("НЕОДНОРОДНЫЕ",P23)))</formula>
    </cfRule>
  </conditionalFormatting>
  <conditionalFormatting sqref="P23">
    <cfRule type="containsText" dxfId="5" priority="1" operator="containsText" text="НЕОДНОРОДНЫЕ">
      <formula>NOT(ISERROR(SEARCH("НЕОДНОРОДНЫЕ",P23)))</formula>
    </cfRule>
    <cfRule type="containsText" dxfId="4" priority="2" operator="containsText" text="ОДНОРОДНЫЕ">
      <formula>NOT(ISERROR(SEARCH("ОДНОРОДНЫЕ",P23)))</formula>
    </cfRule>
    <cfRule type="containsText" dxfId="3" priority="3" operator="containsText" text="НЕОДНОРОДНЫЕ">
      <formula>NOT(ISERROR(SEARCH("НЕОДНОРОДНЫЕ",P23)))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2024-06-03T13:43:56Z</dcterms:modified>
</cp:coreProperties>
</file>