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0" i="1"/>
  <c r="F22" i="1" l="1"/>
  <c r="G22" i="1"/>
  <c r="E22" i="1"/>
  <c r="J21" i="1"/>
  <c r="I21" i="1"/>
  <c r="M21" i="1"/>
  <c r="J20" i="1"/>
  <c r="I20" i="1"/>
  <c r="M20" i="1"/>
  <c r="M22" i="1" l="1"/>
  <c r="C17" i="1"/>
  <c r="K20" i="1"/>
  <c r="L20" i="1" s="1"/>
  <c r="K21" i="1"/>
  <c r="L21" i="1" s="1"/>
</calcChain>
</file>

<file path=xl/sharedStrings.xml><?xml version="1.0" encoding="utf-8"?>
<sst xmlns="http://schemas.openxmlformats.org/spreadsheetml/2006/main" count="40" uniqueCount="38">
  <si>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</si>
  <si>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</si>
  <si>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</si>
  <si>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</si>
  <si>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</si>
  <si>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</si>
  <si>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</si>
  <si>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</si>
  <si>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</si>
  <si>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</si>
  <si>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</si>
  <si>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</si>
  <si>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</si>
  <si>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</si>
  <si>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</si>
  <si>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</si>
  <si>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</si>
  <si>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</si>
  <si>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</si>
  <si>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</si>
  <si>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</si>
  <si>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</si>
  <si>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</si>
  <si>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</si>
  <si>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</si>
  <si>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</si>
  <si>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</si>
  <si>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</si>
  <si>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штука</t>
  </si>
  <si>
    <t>№ 132-24</t>
  </si>
  <si>
    <t>на поставку расходных материалов для автоматического анализатора газов и электролитов крови OPTI CCA-TS (OPTI MEDICAL)</t>
  </si>
  <si>
    <t>Флакон с газом</t>
  </si>
  <si>
    <t>Измерительные кассеты типа E-Ca</t>
  </si>
  <si>
    <t>упаковка</t>
  </si>
  <si>
    <t>вх. № 1359 от 25.06.2024</t>
  </si>
  <si>
    <t>вх. № 1360 от 25.06.2024</t>
  </si>
  <si>
    <t>вх. № 1361 от 25.06.2024</t>
  </si>
  <si>
    <t>Начальная (максимальная) цена договора устанавливается в размере 883123 руб. (восемьсот восемьдесят три тысячи сто двадцать три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</si>
</sst>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F30" sqref="F30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7109375" style="14" bestFit="1" customWidth="1"/>
    <col min="15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9" t="s">
        <v>30</v>
      </c>
      <c r="F3" s="49"/>
      <c r="G3" s="49"/>
      <c r="H3" s="49"/>
      <c r="I3" s="49"/>
      <c r="J3" s="49"/>
      <c r="K3" s="49"/>
      <c r="L3" s="49"/>
      <c r="M3" s="49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7" t="s">
        <v>16</v>
      </c>
      <c r="K12" s="37"/>
      <c r="M12" s="1" t="s">
        <v>14</v>
      </c>
    </row>
    <row r="14" spans="2:13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27</v>
      </c>
      <c r="B17" s="42"/>
      <c r="C17" s="43">
        <f>SUM(M20:M21)</f>
        <v>883123</v>
      </c>
      <c r="D17" s="44"/>
      <c r="E17" s="23" t="s">
        <v>34</v>
      </c>
      <c r="F17" s="23" t="s">
        <v>35</v>
      </c>
      <c r="G17" s="23" t="s">
        <v>36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47" t="s">
        <v>0</v>
      </c>
      <c r="B18" s="47" t="s">
        <v>1</v>
      </c>
      <c r="C18" s="47" t="s">
        <v>2</v>
      </c>
      <c r="D18" s="47"/>
      <c r="E18" s="17" t="s">
        <v>24</v>
      </c>
      <c r="F18" s="17" t="s">
        <v>25</v>
      </c>
      <c r="G18" s="17" t="s">
        <v>26</v>
      </c>
      <c r="H18" s="45" t="s">
        <v>11</v>
      </c>
      <c r="I18" s="47" t="s">
        <v>8</v>
      </c>
      <c r="J18" s="47" t="s">
        <v>9</v>
      </c>
      <c r="K18" s="47" t="s">
        <v>10</v>
      </c>
      <c r="L18" s="47" t="s">
        <v>6</v>
      </c>
      <c r="M18" s="40" t="s">
        <v>7</v>
      </c>
    </row>
    <row r="19" spans="1:15" x14ac:dyDescent="0.25">
      <c r="A19" s="48"/>
      <c r="B19" s="48"/>
      <c r="C19" s="13" t="s">
        <v>3</v>
      </c>
      <c r="D19" s="13" t="s">
        <v>4</v>
      </c>
      <c r="E19" s="16" t="s">
        <v>5</v>
      </c>
      <c r="F19" s="21" t="s">
        <v>5</v>
      </c>
      <c r="G19" s="21" t="s">
        <v>5</v>
      </c>
      <c r="H19" s="46"/>
      <c r="I19" s="47"/>
      <c r="J19" s="47"/>
      <c r="K19" s="47"/>
      <c r="L19" s="47"/>
      <c r="M19" s="40"/>
    </row>
    <row r="20" spans="1:15" s="27" customFormat="1" x14ac:dyDescent="0.25">
      <c r="A20" s="4">
        <v>1</v>
      </c>
      <c r="B20" s="50" t="s">
        <v>31</v>
      </c>
      <c r="C20" s="31" t="s">
        <v>28</v>
      </c>
      <c r="D20" s="30">
        <v>3</v>
      </c>
      <c r="E20" s="24">
        <v>21882</v>
      </c>
      <c r="F20" s="17">
        <v>22536</v>
      </c>
      <c r="G20" s="17">
        <v>22760</v>
      </c>
      <c r="H20" s="28">
        <f>AVERAGE(E20:G20)</f>
        <v>22392.666666666668</v>
      </c>
      <c r="I20" s="26">
        <f t="shared" ref="I20:I21" si="0" xml:space="preserve"> COUNT(E20:G20)</f>
        <v>3</v>
      </c>
      <c r="J20" s="26">
        <f t="shared" ref="J20:J21" si="1">STDEV(E20:G20)</f>
        <v>456.21193905172333</v>
      </c>
      <c r="K20" s="26">
        <f t="shared" ref="K20:K21" si="2">J20/H20*100</f>
        <v>2.0373274243877013</v>
      </c>
      <c r="L20" s="26" t="str">
        <f t="shared" ref="L20:L21" si="3">IF(K20&lt;33,"ОДНОРОДНЫЕ","НЕОДНОРОДНЫЕ")</f>
        <v>ОДНОРОДНЫЕ</v>
      </c>
      <c r="M20" s="28">
        <f t="shared" ref="M20:M21" si="4">D20*H20</f>
        <v>67178</v>
      </c>
      <c r="O20" s="9"/>
    </row>
    <row r="21" spans="1:15" s="27" customFormat="1" x14ac:dyDescent="0.25">
      <c r="A21" s="4">
        <v>2</v>
      </c>
      <c r="B21" s="50" t="s">
        <v>32</v>
      </c>
      <c r="C21" s="31" t="s">
        <v>33</v>
      </c>
      <c r="D21" s="30">
        <v>15</v>
      </c>
      <c r="E21" s="24">
        <v>53152</v>
      </c>
      <c r="F21" s="17">
        <v>54747</v>
      </c>
      <c r="G21" s="17">
        <v>55290</v>
      </c>
      <c r="H21" s="32">
        <f>AVERAGE(E21:G21)</f>
        <v>54396.333333333336</v>
      </c>
      <c r="I21" s="26">
        <f t="shared" si="0"/>
        <v>3</v>
      </c>
      <c r="J21" s="26">
        <f t="shared" si="1"/>
        <v>1111.2993896035998</v>
      </c>
      <c r="K21" s="26">
        <f t="shared" si="2"/>
        <v>2.0429674603133785</v>
      </c>
      <c r="L21" s="26" t="str">
        <f t="shared" si="3"/>
        <v>ОДНОРОДНЫЕ</v>
      </c>
      <c r="M21" s="28">
        <f t="shared" si="4"/>
        <v>815945</v>
      </c>
      <c r="O21" s="9"/>
    </row>
    <row r="22" spans="1:15" x14ac:dyDescent="0.25">
      <c r="A22" s="4"/>
      <c r="B22" s="18"/>
      <c r="C22" s="19"/>
      <c r="D22" s="20"/>
      <c r="E22" s="22">
        <f>SUMPRODUCT($D$20:$D$21,E20:E21)</f>
        <v>862926</v>
      </c>
      <c r="F22" s="29">
        <f>SUMPRODUCT($D$20:$D$21,F20:F21)</f>
        <v>888813</v>
      </c>
      <c r="G22" s="29">
        <f>SUMPRODUCT($D$20:$D$21,G20:G21)</f>
        <v>897630</v>
      </c>
      <c r="H22" s="15"/>
      <c r="I22" s="12"/>
      <c r="J22" s="12"/>
      <c r="K22" s="12"/>
      <c r="L22" s="12"/>
      <c r="M22" s="3">
        <f>SUM(M20:M21)</f>
        <v>883123</v>
      </c>
    </row>
    <row r="24" spans="1:15" x14ac:dyDescent="0.25">
      <c r="A24" s="38" t="s">
        <v>19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O24" s="9"/>
    </row>
    <row r="25" spans="1:15" x14ac:dyDescent="0.25">
      <c r="A25" s="39" t="s">
        <v>18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5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5" s="6" customFormat="1" x14ac:dyDescent="0.25">
      <c r="A27" s="34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5"/>
      <c r="O27" s="5"/>
    </row>
    <row r="28" spans="1:15" x14ac:dyDescent="0.25">
      <c r="F28" s="33"/>
    </row>
    <row r="29" spans="1:15" x14ac:dyDescent="0.25">
      <c r="F29" s="33"/>
      <c r="J29" s="9"/>
      <c r="L29" s="25"/>
    </row>
    <row r="30" spans="1:15" x14ac:dyDescent="0.25">
      <c r="F30" s="33"/>
    </row>
    <row r="31" spans="1:15" x14ac:dyDescent="0.25">
      <c r="F31" s="33"/>
    </row>
    <row r="32" spans="1:15" x14ac:dyDescent="0.25">
      <c r="K32" s="9"/>
    </row>
    <row r="33" spans="12:12" x14ac:dyDescent="0.25">
      <c r="L33" s="9"/>
    </row>
  </sheetData>
  <mergeCells count="18">
    <mergeCell ref="C18:D18"/>
    <mergeCell ref="E3:M3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2">
    <cfRule type="containsText" dxfId="17" priority="112" operator="containsText" text="НЕ">
      <formula>NOT(ISERROR(SEARCH("НЕ",L22)))</formula>
    </cfRule>
    <cfRule type="containsText" dxfId="16" priority="113" operator="containsText" text="ОДНОРОДНЫЕ">
      <formula>NOT(ISERROR(SEARCH("ОДНОРОДНЫЕ",L22)))</formula>
    </cfRule>
    <cfRule type="containsText" dxfId="15" priority="114" operator="containsText" text="НЕОДНОРОДНЫЕ">
      <formula>NOT(ISERROR(SEARCH("НЕОДНОРОДНЫЕ",L22)))</formula>
    </cfRule>
  </conditionalFormatting>
  <conditionalFormatting sqref="L22">
    <cfRule type="containsText" dxfId="14" priority="109" operator="containsText" text="НЕОДНОРОДНЫЕ">
      <formula>NOT(ISERROR(SEARCH("НЕОДНОРОДНЫЕ",L22)))</formula>
    </cfRule>
    <cfRule type="containsText" dxfId="13" priority="110" operator="containsText" text="ОДНОРОДНЫЕ">
      <formula>NOT(ISERROR(SEARCH("ОДНОРОДНЫЕ",L22)))</formula>
    </cfRule>
    <cfRule type="containsText" dxfId="12" priority="111" operator="containsText" text="НЕОДНОРОДНЫЕ">
      <formula>NOT(ISERROR(SEARCH("НЕОДНОРОДНЫЕ",L22)))</formula>
    </cfRule>
  </conditionalFormatting>
  <conditionalFormatting sqref="L20:L21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1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2024-06-25T01:56:43Z</dcterms:modified>
</cp:coreProperties>
</file>