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E24" i="1"/>
  <c r="J21" i="1"/>
  <c r="I21" i="1"/>
  <c r="H21" i="1"/>
  <c r="M21" i="1" s="1"/>
  <c r="J20" i="1"/>
  <c r="I20" i="1"/>
  <c r="H20" i="1"/>
  <c r="M20" i="1" s="1"/>
  <c r="J23" i="1"/>
  <c r="I23" i="1"/>
  <c r="H23" i="1"/>
  <c r="M23" i="1" s="1"/>
  <c r="J22" i="1"/>
  <c r="I22" i="1"/>
  <c r="H22" i="1"/>
  <c r="M22" i="1" s="1"/>
  <c r="M24" i="1" l="1"/>
  <c r="C17" i="1"/>
  <c r="K23" i="1"/>
  <c r="L23" i="1" s="1"/>
  <c r="K22" i="1"/>
  <c r="L22" i="1" s="1"/>
  <c r="K20" i="1"/>
  <c r="L20" i="1" s="1"/>
  <c r="K21" i="1"/>
  <c r="L21" i="1" s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<sst xmlns="http://schemas.openxmlformats.org/spreadsheetml/2006/main" count="44" uniqueCount="39">
  <si>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</si>
  <si>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</si>
  <si>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</si>
  <si>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</si>
  <si>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</si>
  <si>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</si>
  <si>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</si>
  <si>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</si>
  <si>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</si>
  <si>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</si>
  <si>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</si>
  <si>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</si>
  <si>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</si>
  <si>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</si>
  <si>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</si>
  <si>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</si>
  <si>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</si>
  <si>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</si>
  <si>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</si>
  <si>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</si>
  <si>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</si>
  <si>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</si>
  <si>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</si>
  <si>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</si>
  <si>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</si>
  <si>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</si>
  <si>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</si>
  <si>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</si>
  <si>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штука</t>
  </si>
  <si>
    <t>№ 131-24</t>
  </si>
  <si>
    <t>на поставку реагентов для ИХА тестов к анализатору «АМ-900»</t>
  </si>
  <si>
    <t>Набор реагентов для иммунохроматографического выявления  Тропонина I в сыворотке (плазме) или цельной крови</t>
  </si>
  <si>
    <t>Набор реагентов для иммунохроматографического качественного определения Д-димера в сыворотке, плазме или цельной крови человека</t>
  </si>
  <si>
    <t>Набор реагентов для иммунохроматографического выявления  специфических кардиомаркеров в сыворотке (плазме) или цельной крови (Na-уретический пептид(NT-proBNP)</t>
  </si>
  <si>
    <t>Набор реагентов для иммунохроматографического выявления 3-х специфических кардиомаркеров в сыворотке (плазме) или цельной крови "ИХА-КАРДИО-ФАКТОР" (Тропонин I, д-димер, Na-уретический пептид (NT-proBNP))</t>
  </si>
  <si>
    <t>вх. № 1356 от 25.06.2024</t>
  </si>
  <si>
    <t>вх. № 1357 от 25.06.2024</t>
  </si>
  <si>
    <t>вх. № 1358 от 25.06.2024</t>
  </si>
  <si>
    <t>Начальная (максимальная) цена договора устанавливается в размере 472594 руб. (четыреста семьдесят две тысячи пятьсот девяносто четыре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</si>
</sst>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G22" sqref="G22"/>
    </sheetView>
  </sheetViews>
  <sheetFormatPr defaultRowHeight="15" x14ac:dyDescent="0.25"/>
  <cols>
    <col min="1" max="1" width="6.140625" style="14" customWidth="1"/>
    <col min="2" max="2" width="68.28515625" style="14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7109375" style="14" bestFit="1" customWidth="1"/>
    <col min="15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34" t="s">
        <v>30</v>
      </c>
      <c r="F3" s="34"/>
      <c r="G3" s="34"/>
      <c r="H3" s="34"/>
      <c r="I3" s="34"/>
      <c r="J3" s="34"/>
      <c r="K3" s="34"/>
      <c r="L3" s="34"/>
      <c r="M3" s="34"/>
    </row>
    <row r="4" spans="2:13" x14ac:dyDescent="0.25">
      <c r="G4" s="7"/>
      <c r="H4" s="7"/>
      <c r="I4" s="6"/>
      <c r="J4" s="6"/>
      <c r="K4" s="6"/>
      <c r="L4" s="6"/>
      <c r="M4" s="11" t="s">
        <v>23</v>
      </c>
    </row>
    <row r="5" spans="2:13" x14ac:dyDescent="0.25">
      <c r="G5" s="7"/>
      <c r="H5" s="7"/>
      <c r="I5" s="6"/>
      <c r="J5" s="6"/>
      <c r="K5" s="6"/>
      <c r="L5" s="6"/>
      <c r="M5" s="11" t="s">
        <v>22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29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8" t="s">
        <v>16</v>
      </c>
      <c r="K12" s="38"/>
      <c r="M12" s="1" t="s">
        <v>14</v>
      </c>
    </row>
    <row r="14" spans="2:13" x14ac:dyDescent="0.25">
      <c r="B14" s="38" t="s">
        <v>15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2:13" hidden="1" x14ac:dyDescent="0.25"/>
    <row r="17" spans="1:15" ht="54.6" customHeight="1" x14ac:dyDescent="0.25">
      <c r="A17" s="42" t="s">
        <v>27</v>
      </c>
      <c r="B17" s="43"/>
      <c r="C17" s="44">
        <f>SUM(M20:M23)</f>
        <v>472594</v>
      </c>
      <c r="D17" s="45"/>
      <c r="E17" s="23" t="s">
        <v>35</v>
      </c>
      <c r="F17" s="23" t="s">
        <v>36</v>
      </c>
      <c r="G17" s="23" t="s">
        <v>37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32" t="s">
        <v>0</v>
      </c>
      <c r="B18" s="32" t="s">
        <v>1</v>
      </c>
      <c r="C18" s="32" t="s">
        <v>2</v>
      </c>
      <c r="D18" s="32"/>
      <c r="E18" s="17" t="s">
        <v>24</v>
      </c>
      <c r="F18" s="17" t="s">
        <v>25</v>
      </c>
      <c r="G18" s="17" t="s">
        <v>26</v>
      </c>
      <c r="H18" s="46" t="s">
        <v>11</v>
      </c>
      <c r="I18" s="32" t="s">
        <v>8</v>
      </c>
      <c r="J18" s="32" t="s">
        <v>9</v>
      </c>
      <c r="K18" s="32" t="s">
        <v>10</v>
      </c>
      <c r="L18" s="32" t="s">
        <v>6</v>
      </c>
      <c r="M18" s="41" t="s">
        <v>7</v>
      </c>
    </row>
    <row r="19" spans="1:15" x14ac:dyDescent="0.25">
      <c r="A19" s="33"/>
      <c r="B19" s="33"/>
      <c r="C19" s="13" t="s">
        <v>3</v>
      </c>
      <c r="D19" s="13" t="s">
        <v>4</v>
      </c>
      <c r="E19" s="16" t="s">
        <v>5</v>
      </c>
      <c r="F19" s="21" t="s">
        <v>5</v>
      </c>
      <c r="G19" s="21" t="s">
        <v>5</v>
      </c>
      <c r="H19" s="47"/>
      <c r="I19" s="32"/>
      <c r="J19" s="32"/>
      <c r="K19" s="32"/>
      <c r="L19" s="32"/>
      <c r="M19" s="41"/>
    </row>
    <row r="20" spans="1:15" s="27" customFormat="1" ht="30" x14ac:dyDescent="0.25">
      <c r="A20" s="4">
        <v>1</v>
      </c>
      <c r="B20" s="48" t="s">
        <v>31</v>
      </c>
      <c r="C20" s="30" t="s">
        <v>28</v>
      </c>
      <c r="D20" s="31">
        <v>650</v>
      </c>
      <c r="E20" s="24">
        <v>237</v>
      </c>
      <c r="F20" s="17">
        <v>230</v>
      </c>
      <c r="G20" s="17">
        <v>242</v>
      </c>
      <c r="H20" s="28">
        <f>ROUNDDOWN(AVERAGE(E20:G20),2)</f>
        <v>236.33</v>
      </c>
      <c r="I20" s="26">
        <f t="shared" ref="I20:I21" si="0" xml:space="preserve"> COUNT(E20:G20)</f>
        <v>3</v>
      </c>
      <c r="J20" s="26">
        <f t="shared" ref="J20:J21" si="1">STDEV(E20:G20)</f>
        <v>6.0277137733417074</v>
      </c>
      <c r="K20" s="26">
        <f t="shared" ref="K20:K21" si="2">J20/H20*100</f>
        <v>2.5505495592356904</v>
      </c>
      <c r="L20" s="26" t="str">
        <f t="shared" ref="L20:L21" si="3">IF(K20&lt;33,"ОДНОРОДНЫЕ","НЕОДНОРОДНЫЕ")</f>
        <v>ОДНОРОДНЫЕ</v>
      </c>
      <c r="M20" s="28">
        <f t="shared" ref="M20:M21" si="4">D20*H20</f>
        <v>153614.5</v>
      </c>
      <c r="O20" s="9"/>
    </row>
    <row r="21" spans="1:15" s="27" customFormat="1" ht="30" x14ac:dyDescent="0.25">
      <c r="A21" s="4">
        <v>2</v>
      </c>
      <c r="B21" s="48" t="s">
        <v>32</v>
      </c>
      <c r="C21" s="30" t="s">
        <v>28</v>
      </c>
      <c r="D21" s="31">
        <v>450</v>
      </c>
      <c r="E21" s="24">
        <v>237</v>
      </c>
      <c r="F21" s="17">
        <v>230</v>
      </c>
      <c r="G21" s="17">
        <v>242</v>
      </c>
      <c r="H21" s="28">
        <f t="shared" ref="H21" si="5">ROUNDDOWN(AVERAGE(E21:G21),2)</f>
        <v>236.33</v>
      </c>
      <c r="I21" s="26">
        <f t="shared" si="0"/>
        <v>3</v>
      </c>
      <c r="J21" s="26">
        <f t="shared" si="1"/>
        <v>6.0277137733417074</v>
      </c>
      <c r="K21" s="26">
        <f t="shared" si="2"/>
        <v>2.5505495592356904</v>
      </c>
      <c r="L21" s="26" t="str">
        <f t="shared" si="3"/>
        <v>ОДНОРОДНЫЕ</v>
      </c>
      <c r="M21" s="28">
        <f t="shared" si="4"/>
        <v>106348.5</v>
      </c>
      <c r="O21" s="9"/>
    </row>
    <row r="22" spans="1:15" s="27" customFormat="1" ht="45" x14ac:dyDescent="0.25">
      <c r="A22" s="4">
        <v>3</v>
      </c>
      <c r="B22" s="48" t="s">
        <v>33</v>
      </c>
      <c r="C22" s="30" t="s">
        <v>28</v>
      </c>
      <c r="D22" s="31">
        <v>300</v>
      </c>
      <c r="E22" s="24">
        <v>237</v>
      </c>
      <c r="F22" s="17">
        <v>230</v>
      </c>
      <c r="G22" s="17">
        <v>242</v>
      </c>
      <c r="H22" s="28">
        <f>ROUNDDOWN(AVERAGE(E22:G22),2)</f>
        <v>236.33</v>
      </c>
      <c r="I22" s="26">
        <f t="shared" ref="I22:I23" si="6" xml:space="preserve"> COUNT(E22:G22)</f>
        <v>3</v>
      </c>
      <c r="J22" s="26">
        <f t="shared" ref="J22:J23" si="7">STDEV(E22:G22)</f>
        <v>6.0277137733417074</v>
      </c>
      <c r="K22" s="26">
        <f t="shared" ref="K22:K23" si="8">J22/H22*100</f>
        <v>2.5505495592356904</v>
      </c>
      <c r="L22" s="26" t="str">
        <f t="shared" ref="L22:L23" si="9">IF(K22&lt;33,"ОДНОРОДНЫЕ","НЕОДНОРОДНЫЕ")</f>
        <v>ОДНОРОДНЫЕ</v>
      </c>
      <c r="M22" s="28">
        <f t="shared" ref="M22:M23" si="10">D22*H22</f>
        <v>70899</v>
      </c>
      <c r="O22" s="9"/>
    </row>
    <row r="23" spans="1:15" s="27" customFormat="1" ht="60" x14ac:dyDescent="0.25">
      <c r="A23" s="4">
        <v>4</v>
      </c>
      <c r="B23" s="48" t="s">
        <v>34</v>
      </c>
      <c r="C23" s="30" t="s">
        <v>28</v>
      </c>
      <c r="D23" s="31">
        <v>200</v>
      </c>
      <c r="E23" s="24">
        <v>711</v>
      </c>
      <c r="F23" s="17">
        <v>690</v>
      </c>
      <c r="G23" s="17">
        <v>725</v>
      </c>
      <c r="H23" s="28">
        <f t="shared" ref="H23" si="11">ROUNDDOWN(AVERAGE(E23:G23),2)</f>
        <v>708.66</v>
      </c>
      <c r="I23" s="26">
        <f t="shared" si="6"/>
        <v>3</v>
      </c>
      <c r="J23" s="26">
        <f t="shared" si="7"/>
        <v>17.616280348965084</v>
      </c>
      <c r="K23" s="26">
        <f t="shared" si="8"/>
        <v>2.4858578654030259</v>
      </c>
      <c r="L23" s="26" t="str">
        <f t="shared" si="9"/>
        <v>ОДНОРОДНЫЕ</v>
      </c>
      <c r="M23" s="28">
        <f t="shared" si="10"/>
        <v>141732</v>
      </c>
      <c r="O23" s="9"/>
    </row>
    <row r="24" spans="1:15" x14ac:dyDescent="0.25">
      <c r="A24" s="4"/>
      <c r="B24" s="18"/>
      <c r="C24" s="19"/>
      <c r="D24" s="20"/>
      <c r="E24" s="22">
        <f>SUMPRODUCT($D$20:$D$23,E20:E23)</f>
        <v>474000</v>
      </c>
      <c r="F24" s="29">
        <f>SUMPRODUCT($D$20:$D$23,F20:F23)</f>
        <v>460000</v>
      </c>
      <c r="G24" s="29">
        <f>SUMPRODUCT($D$20:$D$23,G20:G23)</f>
        <v>483800</v>
      </c>
      <c r="H24" s="15"/>
      <c r="I24" s="12"/>
      <c r="J24" s="12"/>
      <c r="K24" s="12"/>
      <c r="L24" s="12"/>
      <c r="M24" s="3">
        <f>SUM(M20:M23)</f>
        <v>472594</v>
      </c>
    </row>
    <row r="26" spans="1:15" x14ac:dyDescent="0.25">
      <c r="A26" s="39" t="s">
        <v>19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O26" s="9"/>
    </row>
    <row r="27" spans="1:15" x14ac:dyDescent="0.25">
      <c r="A27" s="40" t="s">
        <v>18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5" ht="1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5" s="6" customFormat="1" x14ac:dyDescent="0.25">
      <c r="A29" s="35" t="s">
        <v>38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5"/>
      <c r="O29" s="5"/>
    </row>
    <row r="30" spans="1:15" x14ac:dyDescent="0.25">
      <c r="F30" s="49"/>
    </row>
    <row r="31" spans="1:15" x14ac:dyDescent="0.25">
      <c r="F31" s="49"/>
      <c r="J31" s="9"/>
      <c r="L31" s="25"/>
    </row>
    <row r="32" spans="1:15" x14ac:dyDescent="0.25">
      <c r="F32" s="49"/>
    </row>
    <row r="33" spans="6:12" x14ac:dyDescent="0.25">
      <c r="F33" s="49"/>
    </row>
    <row r="34" spans="6:12" x14ac:dyDescent="0.25">
      <c r="K34" s="9"/>
    </row>
    <row r="35" spans="6:12" x14ac:dyDescent="0.25">
      <c r="L35" s="9"/>
    </row>
  </sheetData>
  <mergeCells count="18">
    <mergeCell ref="A29:M29"/>
    <mergeCell ref="A28:M28"/>
    <mergeCell ref="J12:K12"/>
    <mergeCell ref="B14:L14"/>
    <mergeCell ref="A26:M26"/>
    <mergeCell ref="A27:M27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24">
    <cfRule type="containsText" dxfId="35" priority="112" operator="containsText" text="НЕ">
      <formula>NOT(ISERROR(SEARCH("НЕ",L24)))</formula>
    </cfRule>
    <cfRule type="containsText" dxfId="34" priority="113" operator="containsText" text="ОДНОРОДНЫЕ">
      <formula>NOT(ISERROR(SEARCH("ОДНОРОДНЫЕ",L24)))</formula>
    </cfRule>
    <cfRule type="containsText" dxfId="33" priority="114" operator="containsText" text="НЕОДНОРОДНЫЕ">
      <formula>NOT(ISERROR(SEARCH("НЕОДНОРОДНЫЕ",L24)))</formula>
    </cfRule>
  </conditionalFormatting>
  <conditionalFormatting sqref="L24">
    <cfRule type="containsText" dxfId="32" priority="109" operator="containsText" text="НЕОДНОРОДНЫЕ">
      <formula>NOT(ISERROR(SEARCH("НЕОДНОРОДНЫЕ",L24)))</formula>
    </cfRule>
    <cfRule type="containsText" dxfId="31" priority="110" operator="containsText" text="ОДНОРОДНЫЕ">
      <formula>NOT(ISERROR(SEARCH("ОДНОРОДНЫЕ",L24)))</formula>
    </cfRule>
    <cfRule type="containsText" dxfId="30" priority="111" operator="containsText" text="НЕОДНОРОДНЫЕ">
      <formula>NOT(ISERROR(SEARCH("НЕОДНОРОДНЫЕ",L24)))</formula>
    </cfRule>
  </conditionalFormatting>
  <conditionalFormatting sqref="L22:L23">
    <cfRule type="containsText" dxfId="11" priority="10" operator="containsText" text="НЕ">
      <formula>NOT(ISERROR(SEARCH("НЕ",L22)))</formula>
    </cfRule>
    <cfRule type="containsText" dxfId="10" priority="11" operator="containsText" text="ОДНОРОДНЫЕ">
      <formula>NOT(ISERROR(SEARCH("ОДНОРОДНЫЕ",L22)))</formula>
    </cfRule>
    <cfRule type="containsText" dxfId="9" priority="12" operator="containsText" text="НЕОДНОРОДНЫЕ">
      <formula>NOT(ISERROR(SEARCH("НЕОДНОРОДНЫЕ",L22)))</formula>
    </cfRule>
  </conditionalFormatting>
  <conditionalFormatting sqref="L22:L23">
    <cfRule type="containsText" dxfId="8" priority="7" operator="containsText" text="НЕОДНОРОДНЫЕ">
      <formula>NOT(ISERROR(SEARCH("НЕОДНОРОДНЫЕ",L22)))</formula>
    </cfRule>
    <cfRule type="containsText" dxfId="7" priority="8" operator="containsText" text="ОДНОРОДНЫЕ">
      <formula>NOT(ISERROR(SEARCH("ОДНОРОДНЫЕ",L22)))</formula>
    </cfRule>
    <cfRule type="containsText" dxfId="6" priority="9" operator="containsText" text="НЕОДНОРОДНЫЕ">
      <formula>NOT(ISERROR(SEARCH("НЕОДНОРОДНЫЕ",L22)))</formula>
    </cfRule>
  </conditionalFormatting>
  <conditionalFormatting sqref="L20:L21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1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2024-06-25T01:47:45Z</dcterms:modified>
</cp:coreProperties>
</file>