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  <c r="G22" i="1"/>
  <c r="E22" i="1"/>
  <c r="J20" i="1"/>
  <c r="O20" i="1" s="1"/>
  <c r="K20" i="1"/>
  <c r="L20" i="1"/>
  <c r="M20" i="1" l="1"/>
  <c r="N20" i="1" s="1"/>
  <c r="L21" i="1"/>
  <c r="K21" i="1"/>
  <c r="J21" i="1"/>
  <c r="O21" i="1" l="1"/>
  <c r="C17" i="1" s="1"/>
  <c r="M21" i="1"/>
  <c r="N21" i="1" s="1"/>
  <c r="L24" i="1" l="1"/>
  <c r="K24" i="1"/>
  <c r="L23" i="1"/>
  <c r="K23" i="1"/>
  <c r="J24" i="1"/>
  <c r="J23" i="1"/>
  <c r="O23" i="1" s="1"/>
  <c r="L25" i="1"/>
  <c r="J25" i="1"/>
  <c r="O25" i="1" s="1"/>
  <c r="K25" i="1"/>
  <c r="M25" i="1" l="1"/>
  <c r="M24" i="1"/>
  <c r="N24" i="1" s="1"/>
  <c r="M23" i="1"/>
  <c r="N23" i="1" s="1"/>
  <c r="O24" i="1"/>
  <c r="N25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<sst xmlns="http://schemas.openxmlformats.org/spreadsheetml/2006/main" count="45" uniqueCount="40">
  <si>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</si>
  <si>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</si>
  <si>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</si>
  <si>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</si>
  <si>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</si>
  <si>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</si>
  <si>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</si>
  <si>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</si>
  <si>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</si>
  <si>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</si>
  <si>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</si>
  <si>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</si>
  <si>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</si>
  <si>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</si>
  <si>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</si>
  <si>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</si>
  <si>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</si>
  <si>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</si>
  <si>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</si>
  <si>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</si>
  <si>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</si>
  <si>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</si>
  <si>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</si>
  <si>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</si>
  <si>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</si>
  <si>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</si>
  <si>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</si>
  <si>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</si>
  <si>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</si>
  <si>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</si>
  <si>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</si>
  <si>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 xml:space="preserve">на оказание по транспортированию и обезвреживанию (термическое уничтожение) централизованным способом медицинских отходов класса Б и В </t>
  </si>
  <si>
    <t>кг</t>
  </si>
  <si>
    <t>Услуги по транспортированию и обезвреживанию (термическое уничтожение) централизованным способом медицинских отходов класса «Б»</t>
  </si>
  <si>
    <t>Услуги по транспортированию и обезвреживанию (термическое уничтожение) централизованным способом медицинских отходов класса «В»</t>
  </si>
  <si>
    <t>КП вх. 3218 от 16.12.2024</t>
  </si>
  <si>
    <t>КП вх. 3219 от 16.12.2024</t>
  </si>
  <si>
    <t>КП вх. 3220 от 16.12.2024</t>
  </si>
  <si>
    <t>Исходя из имеющегося у Заказчика объёма финансового обеспечения для осуществления закупки НМЦД устанавливается в размере 3370000 руб. (три миллиона триста семьдесят тысяч рублей 00 копеек)</t>
  </si>
  <si>
    <t>№  276-24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</si>
</sst>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topLeftCell="A5" zoomScale="85" zoomScaleNormal="85" zoomScalePageLayoutView="70" workbookViewId="0">
      <selection activeCell="N34" sqref="N34:N41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31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39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34" t="s">
        <v>20</v>
      </c>
      <c r="M12" s="34"/>
      <c r="O12" s="1" t="s">
        <v>18</v>
      </c>
    </row>
    <row r="14" spans="2:15" x14ac:dyDescent="0.25">
      <c r="B14" s="34" t="s">
        <v>19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2:15" hidden="1" x14ac:dyDescent="0.25"/>
    <row r="17" spans="1:17" s="5" customFormat="1" ht="47.25" customHeight="1" x14ac:dyDescent="0.25">
      <c r="A17" s="37" t="s">
        <v>14</v>
      </c>
      <c r="B17" s="38"/>
      <c r="C17" s="39">
        <f>SUM(O20:O21)</f>
        <v>3570000</v>
      </c>
      <c r="D17" s="38"/>
      <c r="E17" s="22" t="s">
        <v>35</v>
      </c>
      <c r="F17" s="28" t="s">
        <v>36</v>
      </c>
      <c r="G17" s="28" t="s">
        <v>37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31" t="s">
        <v>0</v>
      </c>
      <c r="B18" s="31" t="s">
        <v>1</v>
      </c>
      <c r="C18" s="31" t="s">
        <v>2</v>
      </c>
      <c r="D18" s="31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40" t="s">
        <v>15</v>
      </c>
      <c r="K18" s="31" t="s">
        <v>11</v>
      </c>
      <c r="L18" s="31" t="s">
        <v>12</v>
      </c>
      <c r="M18" s="31" t="s">
        <v>13</v>
      </c>
      <c r="N18" s="31" t="s">
        <v>9</v>
      </c>
      <c r="O18" s="36" t="s">
        <v>10</v>
      </c>
    </row>
    <row r="19" spans="1:17" s="5" customFormat="1" ht="30" x14ac:dyDescent="0.25">
      <c r="A19" s="31"/>
      <c r="B19" s="32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41"/>
      <c r="K19" s="31"/>
      <c r="L19" s="31"/>
      <c r="M19" s="31"/>
      <c r="N19" s="31"/>
      <c r="O19" s="36"/>
    </row>
    <row r="20" spans="1:17" s="24" customFormat="1" ht="60" x14ac:dyDescent="0.25">
      <c r="A20" s="26">
        <v>1</v>
      </c>
      <c r="B20" s="30" t="s">
        <v>33</v>
      </c>
      <c r="C20" s="27" t="s">
        <v>32</v>
      </c>
      <c r="D20" s="23">
        <v>35000</v>
      </c>
      <c r="E20" s="25">
        <v>83</v>
      </c>
      <c r="F20" s="25">
        <v>88</v>
      </c>
      <c r="G20" s="25">
        <v>93</v>
      </c>
      <c r="H20" s="25"/>
      <c r="I20" s="25"/>
      <c r="J20" s="25">
        <f>AVERAGE(E20:I20)</f>
        <v>88</v>
      </c>
      <c r="K20" s="23">
        <f>COUNT(E20:I20)</f>
        <v>3</v>
      </c>
      <c r="L20" s="23">
        <f>STDEV(E20:I20)</f>
        <v>5</v>
      </c>
      <c r="M20" s="23">
        <f>L20/J20*100</f>
        <v>5.6818181818181817</v>
      </c>
      <c r="N20" s="23" t="str">
        <f>IF(M20&lt;33,"ОДНОРОДНЫЕ","НЕОДНОРОДНЫЕ")</f>
        <v>ОДНОРОДНЫЕ</v>
      </c>
      <c r="O20" s="25">
        <f>D20*J20</f>
        <v>3080000</v>
      </c>
    </row>
    <row r="21" spans="1:17" s="19" customFormat="1" ht="60" x14ac:dyDescent="0.25">
      <c r="A21" s="26">
        <v>2</v>
      </c>
      <c r="B21" s="30" t="s">
        <v>34</v>
      </c>
      <c r="C21" s="27" t="s">
        <v>32</v>
      </c>
      <c r="D21" s="9">
        <v>5000</v>
      </c>
      <c r="E21" s="20">
        <v>93</v>
      </c>
      <c r="F21" s="20">
        <v>98</v>
      </c>
      <c r="G21" s="20">
        <v>103</v>
      </c>
      <c r="H21" s="20"/>
      <c r="I21" s="20"/>
      <c r="J21" s="20">
        <f>AVERAGE(E21:I21)</f>
        <v>98</v>
      </c>
      <c r="K21" s="18">
        <f>COUNT(E21:I21)</f>
        <v>3</v>
      </c>
      <c r="L21" s="18">
        <f>STDEV(E21:I21)</f>
        <v>5</v>
      </c>
      <c r="M21" s="18">
        <f>L21/J21*100</f>
        <v>5.1020408163265305</v>
      </c>
      <c r="N21" s="18" t="str">
        <f>IF(M21&lt;33,"ОДНОРОДНЫЕ","НЕОДНОРОДНЫЕ")</f>
        <v>ОДНОРОДНЫЕ</v>
      </c>
      <c r="O21" s="20">
        <f>D21*J21</f>
        <v>490000</v>
      </c>
      <c r="Q21" s="17"/>
    </row>
    <row r="22" spans="1:17" s="5" customFormat="1" x14ac:dyDescent="0.25">
      <c r="A22" s="8"/>
      <c r="B22" s="29" t="s">
        <v>25</v>
      </c>
      <c r="C22" s="8"/>
      <c r="D22" s="9"/>
      <c r="E22" s="7">
        <f>SUMPRODUCT($D$20:$D$21,E20:E21)</f>
        <v>3370000</v>
      </c>
      <c r="F22" s="25">
        <f t="shared" ref="F22:G22" si="0">SUMPRODUCT($D$20:$D$21,F20:F21)</f>
        <v>3570000</v>
      </c>
      <c r="G22" s="25">
        <f t="shared" si="0"/>
        <v>3770000</v>
      </c>
      <c r="H22" s="7"/>
      <c r="I22" s="7"/>
      <c r="J22" s="7"/>
      <c r="K22" s="8"/>
      <c r="L22" s="8"/>
      <c r="M22" s="8"/>
      <c r="N22" s="8"/>
      <c r="O22" s="7"/>
    </row>
    <row r="23" spans="1:17" s="5" customFormat="1" hidden="1" x14ac:dyDescent="0.25">
      <c r="A23" s="8">
        <v>3</v>
      </c>
      <c r="B23" s="8"/>
      <c r="C23" s="8"/>
      <c r="D23" s="10"/>
      <c r="E23" s="7"/>
      <c r="F23" s="7"/>
      <c r="G23" s="7"/>
      <c r="H23" s="7"/>
      <c r="I23" s="7"/>
      <c r="J23" s="7" t="e">
        <f t="shared" ref="J23:J24" si="1">AVERAGE(E23:I23)</f>
        <v>#DIV/0!</v>
      </c>
      <c r="K23" s="8">
        <f t="shared" ref="K23:K24" si="2">COUNT(E23:I23)</f>
        <v>0</v>
      </c>
      <c r="L23" s="8" t="e">
        <f t="shared" ref="L23:L24" si="3">STDEV(E23:I23)</f>
        <v>#DIV/0!</v>
      </c>
      <c r="M23" s="8" t="e">
        <f t="shared" ref="M23:M24" si="4">L23/J23*100</f>
        <v>#DIV/0!</v>
      </c>
      <c r="N23" s="8" t="e">
        <f t="shared" ref="N23:N24" si="5">IF(M23&lt;33,"ОДНОРОДНЫЕ","НЕОДНОРОДНЫЕ")</f>
        <v>#DIV/0!</v>
      </c>
      <c r="O23" s="7" t="e">
        <f t="shared" ref="O23:O24" si="6">D23*J23</f>
        <v>#DIV/0!</v>
      </c>
    </row>
    <row r="24" spans="1:17" s="5" customFormat="1" hidden="1" x14ac:dyDescent="0.25">
      <c r="A24" s="8">
        <v>4</v>
      </c>
      <c r="B24" s="11"/>
      <c r="C24" s="8"/>
      <c r="D24" s="12"/>
      <c r="E24" s="7"/>
      <c r="F24" s="7"/>
      <c r="G24" s="7"/>
      <c r="H24" s="7"/>
      <c r="I24" s="7"/>
      <c r="J24" s="7" t="e">
        <f t="shared" si="1"/>
        <v>#DIV/0!</v>
      </c>
      <c r="K24" s="8">
        <f t="shared" si="2"/>
        <v>0</v>
      </c>
      <c r="L24" s="8" t="e">
        <f t="shared" si="3"/>
        <v>#DIV/0!</v>
      </c>
      <c r="M24" s="8" t="e">
        <f t="shared" si="4"/>
        <v>#DIV/0!</v>
      </c>
      <c r="N24" s="8" t="e">
        <f t="shared" si="5"/>
        <v>#DIV/0!</v>
      </c>
      <c r="O24" s="7" t="e">
        <f t="shared" si="6"/>
        <v>#DIV/0!</v>
      </c>
    </row>
    <row r="25" spans="1:17" s="5" customFormat="1" ht="14.45" hidden="1" customHeight="1" x14ac:dyDescent="0.25">
      <c r="A25" s="8">
        <v>5</v>
      </c>
      <c r="B25" s="11"/>
      <c r="C25" s="8"/>
      <c r="D25" s="12"/>
      <c r="E25" s="7"/>
      <c r="F25" s="7"/>
      <c r="G25" s="7"/>
      <c r="H25" s="7"/>
      <c r="I25" s="7"/>
      <c r="J25" s="7" t="e">
        <f>AVERAGE(E25:I25)</f>
        <v>#DIV/0!</v>
      </c>
      <c r="K25" s="8">
        <f>COUNT(E25:I25)</f>
        <v>0</v>
      </c>
      <c r="L25" s="8" t="e">
        <f>STDEV(E25:I25)</f>
        <v>#DIV/0!</v>
      </c>
      <c r="M25" s="8" t="e">
        <f>L25/J25*100</f>
        <v>#DIV/0!</v>
      </c>
      <c r="N25" s="8" t="e">
        <f>IF(M25&lt;33,"ОДНОРОДНЫЕ","НЕОДНОРОДНЫЕ")</f>
        <v>#DIV/0!</v>
      </c>
      <c r="O25" s="7" t="e">
        <f>D25*J25</f>
        <v>#DIV/0!</v>
      </c>
    </row>
    <row r="27" spans="1:17" x14ac:dyDescent="0.25">
      <c r="A27" s="35" t="s">
        <v>26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7" x14ac:dyDescent="0.25">
      <c r="A28" s="35" t="s">
        <v>24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7" s="15" customForma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7" s="21" customFormat="1" x14ac:dyDescent="0.25">
      <c r="A30" s="33" t="s">
        <v>38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6" spans="14:14" x14ac:dyDescent="0.25">
      <c r="N36" s="17"/>
    </row>
  </sheetData>
  <mergeCells count="16">
    <mergeCell ref="A18:A19"/>
    <mergeCell ref="B18:B19"/>
    <mergeCell ref="C18:D18"/>
    <mergeCell ref="A30:O30"/>
    <mergeCell ref="L12:M12"/>
    <mergeCell ref="B14:N14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2:N25">
    <cfRule type="containsText" dxfId="11" priority="28" operator="containsText" text="НЕ">
      <formula>NOT(ISERROR(SEARCH("НЕ",N22)))</formula>
    </cfRule>
    <cfRule type="containsText" dxfId="10" priority="29" operator="containsText" text="ОДНОРОДНЫЕ">
      <formula>NOT(ISERROR(SEARCH("ОДНОРОДНЫЕ",N22)))</formula>
    </cfRule>
    <cfRule type="containsText" dxfId="9" priority="30" operator="containsText" text="НЕОДНОРОДНЫЕ">
      <formula>NOT(ISERROR(SEARCH("НЕОДНОРОДНЫЕ",N22)))</formula>
    </cfRule>
  </conditionalFormatting>
  <conditionalFormatting sqref="N22:N25">
    <cfRule type="containsText" dxfId="8" priority="25" operator="containsText" text="НЕОДНОРОДНЫЕ">
      <formula>NOT(ISERROR(SEARCH("НЕОДНОРОДНЫЕ",N22)))</formula>
    </cfRule>
    <cfRule type="containsText" dxfId="7" priority="26" operator="containsText" text="ОДНОРОДНЫЕ">
      <formula>NOT(ISERROR(SEARCH("ОДНОРОДНЫЕ",N22)))</formula>
    </cfRule>
    <cfRule type="containsText" dxfId="6" priority="27" operator="containsText" text="НЕОДНОРОДНЫЕ">
      <formula>NOT(ISERROR(SEARCH("НЕОДНОРОДНЫЕ",N22)))</formula>
    </cfRule>
  </conditionalFormatting>
  <conditionalFormatting sqref="N20:N21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1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2024-12-16T13:01:47Z</dcterms:modified>
</cp:coreProperties>
</file>