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2" i="1"/>
  <c r="J23" i="1"/>
  <c r="J24" i="1"/>
  <c r="J20" i="1"/>
  <c r="F25" i="1"/>
  <c r="G25" i="1"/>
  <c r="E25" i="1"/>
  <c r="D22" i="1" l="1"/>
  <c r="D24" i="1"/>
  <c r="D23" i="1"/>
  <c r="D21" i="1"/>
  <c r="D20" i="1"/>
  <c r="K23" i="1" l="1"/>
  <c r="L23" i="1"/>
  <c r="K24" i="1"/>
  <c r="L24" i="1"/>
  <c r="L22" i="1"/>
  <c r="K22" i="1"/>
  <c r="L21" i="1"/>
  <c r="K21" i="1"/>
  <c r="L20" i="1"/>
  <c r="K20" i="1"/>
  <c r="O24" i="1" l="1"/>
  <c r="O22" i="1"/>
  <c r="O21" i="1"/>
  <c r="O23" i="1"/>
  <c r="M24" i="1"/>
  <c r="N24" i="1" s="1"/>
  <c r="M23" i="1"/>
  <c r="N23" i="1" s="1"/>
  <c r="M20" i="1"/>
  <c r="N20" i="1" s="1"/>
  <c r="M22" i="1"/>
  <c r="N22" i="1" s="1"/>
  <c r="O20" i="1"/>
  <c r="C17" i="1" s="1"/>
  <c r="M21" i="1"/>
  <c r="N21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<sst xmlns="http://schemas.openxmlformats.org/spreadsheetml/2006/main" count="50" uniqueCount="44">
  <si>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</si>
  <si>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</si>
  <si>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</si>
  <si>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</si>
  <si>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</si>
  <si>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</si>
  <si>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</si>
  <si>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</si>
  <si>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</si>
  <si>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</si>
  <si>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</si>
  <si>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</si>
  <si>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</si>
  <si>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</si>
  <si>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</si>
  <si>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</si>
  <si>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</si>
  <si>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</si>
  <si>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</si>
  <si>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</si>
  <si>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</si>
  <si>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</si>
  <si>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кв.м</t>
  </si>
  <si>
    <t>СДУ</t>
  </si>
  <si>
    <t>га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</si>
  <si>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</si>
  <si>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</si>
  <si>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участниками которого могут являться только субъекты малого и среднего предпринимательства</t>
  </si>
  <si>
    <t>на оказание услуг по проведению санитарно-противоэпидемических мероприятий (дератизация, дезинсекция)</t>
  </si>
  <si>
    <t>путем запроса котировок в электронной форме,</t>
  </si>
  <si>
    <t>Приложение № 4</t>
  </si>
  <si>
    <t>Дезинсекция</t>
  </si>
  <si>
    <t>Дератизация</t>
  </si>
  <si>
    <t>Борьба с мухами</t>
  </si>
  <si>
    <t>Дератизация территории</t>
  </si>
  <si>
    <t>Источник № 1</t>
  </si>
  <si>
    <t>Источник № 2</t>
  </si>
  <si>
    <t>Источник № 3</t>
  </si>
  <si>
    <t>Начальная (максимальная) цена договора устанавливается в размере 1 623 649,96 руб. (один миллион шестьсот двадцать три тысячи шестьсот сорок девять рублей девяносто шесть копеек)</t>
  </si>
  <si>
    <t>усл.ед.</t>
  </si>
  <si>
    <t>№ 274-24</t>
  </si>
  <si>
    <t>КП вх. 3201 от 13.12.2024</t>
  </si>
  <si>
    <t>КП вх. 3202 от 13.12.2024</t>
  </si>
  <si>
    <t>КП вх. 3203 от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</si>
</sst>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0.0"/>
    <numFmt numFmtId="166" formatCode="0.000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PageLayoutView="70" workbookViewId="0">
      <selection activeCell="G34" sqref="G34:G35"/>
    </sheetView>
  </sheetViews>
  <sheetFormatPr defaultRowHeight="15" x14ac:dyDescent="0.25"/>
  <cols>
    <col min="1" max="1" width="6.140625" style="4" bestFit="1" customWidth="1"/>
    <col min="2" max="2" width="27.28515625" style="4" customWidth="1"/>
    <col min="3" max="3" width="9.140625" style="4"/>
    <col min="4" max="4" width="13.85546875" style="4" bestFit="1" customWidth="1"/>
    <col min="5" max="7" width="17.5703125" style="1" customWidth="1"/>
    <col min="8" max="8" width="15.42578125" style="1" hidden="1" customWidth="1"/>
    <col min="9" max="9" width="14.42578125" style="1" hidden="1" customWidth="1"/>
    <col min="10" max="10" width="13.7109375" style="1" customWidth="1"/>
    <col min="11" max="11" width="9.42578125" style="4" customWidth="1"/>
    <col min="12" max="12" width="12.5703125" style="4" customWidth="1"/>
    <col min="13" max="13" width="10.28515625" style="4" customWidth="1"/>
    <col min="14" max="14" width="20.42578125" style="4" customWidth="1"/>
    <col min="15" max="15" width="18" style="1" customWidth="1"/>
    <col min="16" max="16" width="11.7109375" style="3" bestFit="1" customWidth="1"/>
    <col min="17" max="17" width="9.7109375" style="3" bestFit="1" customWidth="1"/>
    <col min="18" max="18" width="10.7109375" style="3" bestFit="1" customWidth="1"/>
    <col min="19" max="16384" width="9.140625" style="3"/>
  </cols>
  <sheetData>
    <row r="1" spans="2:15" x14ac:dyDescent="0.25">
      <c r="O1" s="5" t="s">
        <v>30</v>
      </c>
    </row>
    <row r="2" spans="2:15" x14ac:dyDescent="0.25">
      <c r="O2" s="5" t="s">
        <v>26</v>
      </c>
    </row>
    <row r="3" spans="2:15" x14ac:dyDescent="0.25">
      <c r="O3" s="5" t="s">
        <v>28</v>
      </c>
    </row>
    <row r="4" spans="2:15" x14ac:dyDescent="0.25">
      <c r="O4" s="5" t="s">
        <v>29</v>
      </c>
    </row>
    <row r="5" spans="2:15" x14ac:dyDescent="0.25">
      <c r="O5" s="5" t="s">
        <v>27</v>
      </c>
    </row>
    <row r="6" spans="2:15" x14ac:dyDescent="0.25">
      <c r="O6" s="5" t="s">
        <v>40</v>
      </c>
    </row>
    <row r="9" spans="2:15" x14ac:dyDescent="0.25">
      <c r="L9" s="37" t="s">
        <v>13</v>
      </c>
      <c r="M9" s="37"/>
      <c r="N9" s="37"/>
      <c r="O9" s="37"/>
    </row>
    <row r="10" spans="2:15" x14ac:dyDescent="0.25">
      <c r="L10" s="37" t="s">
        <v>18</v>
      </c>
      <c r="M10" s="37"/>
      <c r="N10" s="37"/>
      <c r="O10" s="37"/>
    </row>
    <row r="11" spans="2:15" x14ac:dyDescent="0.25">
      <c r="L11" s="37" t="s">
        <v>14</v>
      </c>
      <c r="M11" s="37"/>
      <c r="N11" s="37"/>
      <c r="O11" s="37"/>
    </row>
    <row r="13" spans="2:15" ht="28.9" customHeight="1" x14ac:dyDescent="0.25">
      <c r="L13" s="29" t="s">
        <v>17</v>
      </c>
      <c r="M13" s="29"/>
      <c r="O13" s="1" t="s">
        <v>15</v>
      </c>
    </row>
    <row r="14" spans="2:15" ht="18.75" x14ac:dyDescent="0.25">
      <c r="O14" s="2"/>
    </row>
    <row r="15" spans="2:15" ht="18.75" x14ac:dyDescent="0.25">
      <c r="B15" s="29" t="s">
        <v>16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"/>
    </row>
    <row r="17" spans="1:19" s="4" customFormat="1" ht="54" customHeight="1" x14ac:dyDescent="0.25">
      <c r="A17" s="31" t="s">
        <v>11</v>
      </c>
      <c r="B17" s="32"/>
      <c r="C17" s="33">
        <f>SUMIF(O20:O24,"&gt;0")</f>
        <v>1623649.9612619998</v>
      </c>
      <c r="D17" s="32"/>
      <c r="E17" s="24" t="s">
        <v>43</v>
      </c>
      <c r="F17" s="24" t="s">
        <v>41</v>
      </c>
      <c r="G17" s="24" t="s">
        <v>42</v>
      </c>
      <c r="H17" s="6"/>
      <c r="I17" s="6"/>
      <c r="J17" s="7"/>
      <c r="K17" s="8"/>
      <c r="L17" s="8"/>
      <c r="M17" s="8"/>
      <c r="N17" s="8"/>
      <c r="O17" s="7"/>
    </row>
    <row r="18" spans="1:19" s="4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7" t="s">
        <v>35</v>
      </c>
      <c r="F18" s="7" t="s">
        <v>36</v>
      </c>
      <c r="G18" s="7" t="s">
        <v>37</v>
      </c>
      <c r="H18" s="7" t="s">
        <v>19</v>
      </c>
      <c r="I18" s="7" t="s">
        <v>20</v>
      </c>
      <c r="J18" s="34" t="s">
        <v>12</v>
      </c>
      <c r="K18" s="28" t="s">
        <v>8</v>
      </c>
      <c r="L18" s="28" t="s">
        <v>9</v>
      </c>
      <c r="M18" s="28" t="s">
        <v>10</v>
      </c>
      <c r="N18" s="28" t="s">
        <v>6</v>
      </c>
      <c r="O18" s="30" t="s">
        <v>7</v>
      </c>
    </row>
    <row r="19" spans="1:19" s="4" customFormat="1" ht="30" x14ac:dyDescent="0.25">
      <c r="A19" s="28"/>
      <c r="B19" s="36"/>
      <c r="C19" s="9" t="s">
        <v>3</v>
      </c>
      <c r="D19" s="9" t="s">
        <v>4</v>
      </c>
      <c r="E19" s="7" t="s">
        <v>5</v>
      </c>
      <c r="F19" s="7" t="s">
        <v>5</v>
      </c>
      <c r="G19" s="7" t="s">
        <v>5</v>
      </c>
      <c r="H19" s="7" t="s">
        <v>5</v>
      </c>
      <c r="I19" s="7" t="s">
        <v>5</v>
      </c>
      <c r="J19" s="35"/>
      <c r="K19" s="28"/>
      <c r="L19" s="28"/>
      <c r="M19" s="28"/>
      <c r="N19" s="28"/>
      <c r="O19" s="30"/>
      <c r="Q19" s="38"/>
      <c r="R19" s="38"/>
      <c r="S19" s="38"/>
    </row>
    <row r="20" spans="1:19" s="4" customFormat="1" x14ac:dyDescent="0.25">
      <c r="A20" s="10">
        <v>1</v>
      </c>
      <c r="B20" s="11" t="s">
        <v>31</v>
      </c>
      <c r="C20" s="13" t="s">
        <v>22</v>
      </c>
      <c r="D20" s="21">
        <f>26478.07*12+6386.9*24</f>
        <v>471022.43999999994</v>
      </c>
      <c r="E20" s="7">
        <v>2.5</v>
      </c>
      <c r="F20" s="7">
        <v>1.9</v>
      </c>
      <c r="G20" s="7">
        <v>1.8</v>
      </c>
      <c r="H20" s="7"/>
      <c r="I20" s="7"/>
      <c r="J20" s="7">
        <f>ROUND(AVERAGE(E20:I20),2)</f>
        <v>2.0699999999999998</v>
      </c>
      <c r="K20" s="8">
        <f t="shared" ref="K20:K22" si="0">COUNT(E20:I20)</f>
        <v>3</v>
      </c>
      <c r="L20" s="8">
        <f t="shared" ref="L20:L22" si="1">STDEV(E20:I20)</f>
        <v>0.37859388972001734</v>
      </c>
      <c r="M20" s="8">
        <f t="shared" ref="M20:M22" si="2">L20/J20*100</f>
        <v>18.289559889855912</v>
      </c>
      <c r="N20" s="8" t="str">
        <f t="shared" ref="N20:N22" si="3">IF(M20&lt;33,"ОДНОРОДНЫЕ","НЕОДНОРОДНЫЕ")</f>
        <v>ОДНОРОДНЫЕ</v>
      </c>
      <c r="O20" s="7">
        <f t="shared" ref="O20:O22" si="4">D20*J20</f>
        <v>975016.45079999976</v>
      </c>
      <c r="P20" s="19"/>
      <c r="Q20" s="39"/>
      <c r="R20" s="38"/>
      <c r="S20" s="38"/>
    </row>
    <row r="21" spans="1:19" s="4" customFormat="1" x14ac:dyDescent="0.25">
      <c r="A21" s="10">
        <v>2</v>
      </c>
      <c r="B21" s="12" t="s">
        <v>32</v>
      </c>
      <c r="C21" s="13" t="s">
        <v>22</v>
      </c>
      <c r="D21" s="21">
        <f>12657.8*12+2519.3*24</f>
        <v>212356.8</v>
      </c>
      <c r="E21" s="17">
        <v>1.8</v>
      </c>
      <c r="F21" s="17">
        <v>1.65</v>
      </c>
      <c r="G21" s="17">
        <v>1.5</v>
      </c>
      <c r="H21" s="7"/>
      <c r="I21" s="7"/>
      <c r="J21" s="23">
        <f t="shared" ref="J21:J24" si="5">ROUND(AVERAGE(E21:I21),2)</f>
        <v>1.65</v>
      </c>
      <c r="K21" s="8">
        <f t="shared" si="0"/>
        <v>3</v>
      </c>
      <c r="L21" s="8">
        <f t="shared" si="1"/>
        <v>0.15000000000000002</v>
      </c>
      <c r="M21" s="8">
        <f t="shared" si="2"/>
        <v>9.0909090909090917</v>
      </c>
      <c r="N21" s="8" t="str">
        <f t="shared" si="3"/>
        <v>ОДНОРОДНЫЕ</v>
      </c>
      <c r="O21" s="7">
        <f t="shared" si="4"/>
        <v>350388.72</v>
      </c>
      <c r="P21" s="19"/>
      <c r="Q21" s="39"/>
      <c r="R21" s="38"/>
      <c r="S21" s="38"/>
    </row>
    <row r="22" spans="1:19" s="4" customFormat="1" ht="18.75" customHeight="1" x14ac:dyDescent="0.25">
      <c r="A22" s="10">
        <v>3</v>
      </c>
      <c r="B22" s="12" t="s">
        <v>23</v>
      </c>
      <c r="C22" s="14" t="s">
        <v>39</v>
      </c>
      <c r="D22" s="22">
        <f>18*24</f>
        <v>432</v>
      </c>
      <c r="E22" s="17">
        <v>400</v>
      </c>
      <c r="F22" s="17">
        <v>750</v>
      </c>
      <c r="G22" s="17">
        <v>650</v>
      </c>
      <c r="H22" s="7"/>
      <c r="I22" s="7"/>
      <c r="J22" s="23">
        <f t="shared" si="5"/>
        <v>600</v>
      </c>
      <c r="K22" s="8">
        <f t="shared" si="0"/>
        <v>3</v>
      </c>
      <c r="L22" s="8">
        <f t="shared" si="1"/>
        <v>180.27756377319946</v>
      </c>
      <c r="M22" s="8">
        <f t="shared" si="2"/>
        <v>30.046260628866577</v>
      </c>
      <c r="N22" s="8" t="str">
        <f t="shared" si="3"/>
        <v>ОДНОРОДНЫЕ</v>
      </c>
      <c r="O22" s="7">
        <f t="shared" si="4"/>
        <v>259200</v>
      </c>
      <c r="P22" s="19"/>
      <c r="Q22" s="40"/>
      <c r="R22" s="38"/>
      <c r="S22" s="38"/>
    </row>
    <row r="23" spans="1:19" s="4" customFormat="1" x14ac:dyDescent="0.25">
      <c r="A23" s="10">
        <v>4</v>
      </c>
      <c r="B23" s="12" t="s">
        <v>33</v>
      </c>
      <c r="C23" s="14" t="s">
        <v>22</v>
      </c>
      <c r="D23" s="21">
        <f>953.9*6</f>
        <v>5723.4</v>
      </c>
      <c r="E23" s="24">
        <v>2.5</v>
      </c>
      <c r="F23" s="15">
        <v>4.51</v>
      </c>
      <c r="G23" s="7">
        <v>4</v>
      </c>
      <c r="H23" s="7"/>
      <c r="I23" s="7"/>
      <c r="J23" s="23">
        <f t="shared" si="5"/>
        <v>3.67</v>
      </c>
      <c r="K23" s="8">
        <f t="shared" ref="K23:K24" si="6">COUNT(E23:I23)</f>
        <v>3</v>
      </c>
      <c r="L23" s="8">
        <f t="shared" ref="L23:L24" si="7">STDEV(E23:I23)</f>
        <v>1.0448444860360797</v>
      </c>
      <c r="M23" s="8">
        <f t="shared" ref="M23:M24" si="8">L23/J23*100</f>
        <v>28.469877003707893</v>
      </c>
      <c r="N23" s="8" t="str">
        <f t="shared" ref="N23:N24" si="9">IF(M23&lt;33,"ОДНОРОДНЫЕ","НЕОДНОРОДНЫЕ")</f>
        <v>ОДНОРОДНЫЕ</v>
      </c>
      <c r="O23" s="7">
        <f t="shared" ref="O23:O24" si="10">D23*J23</f>
        <v>21004.877999999997</v>
      </c>
      <c r="P23" s="19"/>
      <c r="Q23" s="39"/>
      <c r="R23" s="38"/>
      <c r="S23" s="38"/>
    </row>
    <row r="24" spans="1:19" s="4" customFormat="1" x14ac:dyDescent="0.25">
      <c r="A24" s="10">
        <v>5</v>
      </c>
      <c r="B24" s="12" t="s">
        <v>34</v>
      </c>
      <c r="C24" s="14" t="s">
        <v>24</v>
      </c>
      <c r="D24" s="20">
        <f>2.1307*2</f>
        <v>4.2614000000000001</v>
      </c>
      <c r="E24" s="7">
        <v>3700</v>
      </c>
      <c r="F24" s="7">
        <v>5000</v>
      </c>
      <c r="G24" s="7">
        <v>4000</v>
      </c>
      <c r="H24" s="7"/>
      <c r="I24" s="7"/>
      <c r="J24" s="23">
        <f t="shared" si="5"/>
        <v>4233.33</v>
      </c>
      <c r="K24" s="8">
        <f t="shared" si="6"/>
        <v>3</v>
      </c>
      <c r="L24" s="8">
        <f t="shared" si="7"/>
        <v>680.68592855540362</v>
      </c>
      <c r="M24" s="8">
        <f t="shared" si="8"/>
        <v>16.079207823519631</v>
      </c>
      <c r="N24" s="8" t="str">
        <f t="shared" si="9"/>
        <v>ОДНОРОДНЫЕ</v>
      </c>
      <c r="O24" s="7">
        <f t="shared" si="10"/>
        <v>18039.912462</v>
      </c>
      <c r="P24" s="19"/>
      <c r="Q24" s="41"/>
      <c r="R24" s="38"/>
      <c r="S24" s="38"/>
    </row>
    <row r="25" spans="1:19" x14ac:dyDescent="0.25">
      <c r="E25" s="1">
        <f>SUMPRODUCT($D$20:$D$24,E20:E24)</f>
        <v>1762674.0199999998</v>
      </c>
      <c r="F25" s="1">
        <f t="shared" ref="F25:G25" si="11">SUMPRODUCT($D$20:$D$24,F20:F24)</f>
        <v>1616450.8899999997</v>
      </c>
      <c r="G25" s="1">
        <f t="shared" si="11"/>
        <v>1487114.7919999999</v>
      </c>
      <c r="P25" s="18"/>
      <c r="Q25" s="42"/>
      <c r="R25" s="42"/>
      <c r="S25" s="42"/>
    </row>
    <row r="26" spans="1:19" x14ac:dyDescent="0.25">
      <c r="Q26" s="42"/>
      <c r="R26" s="42"/>
      <c r="S26" s="42"/>
    </row>
    <row r="27" spans="1:19" x14ac:dyDescent="0.25">
      <c r="A27" s="26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Q27" s="42"/>
      <c r="R27" s="42"/>
      <c r="S27" s="42"/>
    </row>
    <row r="28" spans="1:19" x14ac:dyDescent="0.25">
      <c r="A28" s="26" t="s">
        <v>21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42"/>
      <c r="R28" s="42"/>
      <c r="S28" s="42"/>
    </row>
    <row r="29" spans="1:19" ht="1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Q29" s="42"/>
      <c r="R29" s="42"/>
      <c r="S29" s="42"/>
    </row>
    <row r="30" spans="1:19" s="25" customFormat="1" ht="14.25" x14ac:dyDescent="0.2">
      <c r="A30" s="27" t="s">
        <v>38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43"/>
      <c r="R30" s="43"/>
      <c r="S30" s="43"/>
    </row>
    <row r="31" spans="1:19" x14ac:dyDescent="0.25">
      <c r="Q31" s="42"/>
      <c r="R31" s="42"/>
      <c r="S31" s="42"/>
    </row>
    <row r="32" spans="1:19" x14ac:dyDescent="0.25">
      <c r="Q32" s="42"/>
      <c r="R32" s="42"/>
      <c r="S32" s="42"/>
    </row>
    <row r="33" spans="12:19" x14ac:dyDescent="0.25">
      <c r="N33" s="16"/>
      <c r="Q33" s="42"/>
      <c r="R33" s="42"/>
      <c r="S33" s="42"/>
    </row>
    <row r="34" spans="12:19" x14ac:dyDescent="0.25">
      <c r="Q34" s="42"/>
      <c r="R34" s="42"/>
      <c r="S34" s="42"/>
    </row>
    <row r="35" spans="12:19" x14ac:dyDescent="0.25">
      <c r="Q35" s="42"/>
      <c r="R35" s="42"/>
      <c r="S35" s="42"/>
    </row>
    <row r="36" spans="12:19" x14ac:dyDescent="0.25">
      <c r="Q36" s="42"/>
      <c r="R36" s="42"/>
      <c r="S36" s="42"/>
    </row>
    <row r="37" spans="12:19" x14ac:dyDescent="0.25">
      <c r="L37" s="16"/>
    </row>
  </sheetData>
  <mergeCells count="20">
    <mergeCell ref="L10:O10"/>
    <mergeCell ref="L11:O11"/>
    <mergeCell ref="L9:O9"/>
    <mergeCell ref="A27:O27"/>
    <mergeCell ref="A28:O28"/>
    <mergeCell ref="A29:O29"/>
    <mergeCell ref="A30:O30"/>
    <mergeCell ref="C18:D18"/>
    <mergeCell ref="L13:M13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17" sqref="G17"/>
    </sheetView>
  </sheetViews>
  <sheetFormatPr defaultRowHeight="15" x14ac:dyDescent="0.25"/>
  <cols>
    <col min="3" max="3" width="8.85546875" customWidth="1"/>
    <col min="7" max="7" width="8.855468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2024-12-13T05:51:31Z</dcterms:modified>
</cp:coreProperties>
</file>