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I20" i="1"/>
  <c r="J20" i="1"/>
  <c r="G21" i="1"/>
  <c r="F21" i="1"/>
  <c r="M21" i="1" l="1"/>
  <c r="C17" i="1" s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<sst xmlns="http://schemas.openxmlformats.org/spreadsheetml/2006/main" count="38" uniqueCount="36">
  <si>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</si>
  <si>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</si>
  <si>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</si>
  <si>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</si>
  <si>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</si>
  <si>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</si>
  <si>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</si>
  <si>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</si>
  <si>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</si>
  <si>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</si>
  <si>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</si>
  <si>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</si>
  <si>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</si>
  <si>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</si>
  <si>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</si>
  <si>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</si>
  <si>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</si>
  <si>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</si>
  <si>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</si>
  <si>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</si>
  <si>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</si>
  <si>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</si>
  <si>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</si>
  <si>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</si>
  <si>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</si>
  <si>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</si>
  <si>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</si>
  <si>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</si>
  <si>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241-24</t>
  </si>
  <si>
    <t>на поставку галогеновой лампы для биохимического анализатора Accent 200/300</t>
  </si>
  <si>
    <t>Галогеновая лампа, tungsten-halogen lamp</t>
  </si>
  <si>
    <t>шт</t>
  </si>
  <si>
    <t>КП вх. № 3065 от 03.12.2024</t>
  </si>
  <si>
    <t>КП вх. № 3066 от 03.12.2024</t>
  </si>
  <si>
    <t>КП вх. № 3067 от 03.12.2024</t>
  </si>
  <si>
    <t>Начальная (максимальная) цена договора устанавливается в размере 87366,68 руб. (восемьдесят семь тысяч триста шестьдесят шесть рублей шестьдесят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</si>
</sst>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zoomScalePageLayoutView="70" workbookViewId="0">
      <selection activeCell="H20" sqref="H20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21</v>
      </c>
    </row>
    <row r="2" spans="2:13" ht="14.45" customHeight="1" x14ac:dyDescent="0.25">
      <c r="M2" s="8" t="s">
        <v>22</v>
      </c>
    </row>
    <row r="3" spans="2:13" x14ac:dyDescent="0.25">
      <c r="E3" s="32" t="s">
        <v>29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5"/>
      <c r="H4" s="5"/>
      <c r="I4" s="4"/>
      <c r="J4" s="4"/>
      <c r="K4" s="4"/>
      <c r="L4" s="4"/>
      <c r="M4" s="9" t="s">
        <v>24</v>
      </c>
    </row>
    <row r="5" spans="2:13" x14ac:dyDescent="0.25">
      <c r="G5" s="5"/>
      <c r="H5" s="5"/>
      <c r="I5" s="4"/>
      <c r="J5" s="4"/>
      <c r="K5" s="4"/>
      <c r="L5" s="4"/>
      <c r="M5" s="9" t="s">
        <v>23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7" ht="54.6" customHeight="1" x14ac:dyDescent="0.25">
      <c r="A17" s="39" t="s">
        <v>11</v>
      </c>
      <c r="B17" s="40"/>
      <c r="C17" s="41">
        <f>M21</f>
        <v>87366.68</v>
      </c>
      <c r="D17" s="40"/>
      <c r="E17" s="14" t="s">
        <v>32</v>
      </c>
      <c r="F17" s="14" t="s">
        <v>33</v>
      </c>
      <c r="G17" s="14" t="s">
        <v>34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0" t="s">
        <v>0</v>
      </c>
      <c r="B18" s="30" t="s">
        <v>1</v>
      </c>
      <c r="C18" s="30" t="s">
        <v>2</v>
      </c>
      <c r="D18" s="30"/>
      <c r="E18" s="26" t="s">
        <v>25</v>
      </c>
      <c r="F18" s="26" t="s">
        <v>26</v>
      </c>
      <c r="G18" s="26" t="s">
        <v>27</v>
      </c>
      <c r="H18" s="42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8" t="s">
        <v>7</v>
      </c>
    </row>
    <row r="19" spans="1:17" x14ac:dyDescent="0.25">
      <c r="A19" s="31"/>
      <c r="B19" s="31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3"/>
      <c r="I19" s="30"/>
      <c r="J19" s="30"/>
      <c r="K19" s="30"/>
      <c r="L19" s="30"/>
      <c r="M19" s="38"/>
    </row>
    <row r="20" spans="1:17" s="11" customFormat="1" x14ac:dyDescent="0.25">
      <c r="A20" s="18">
        <v>1</v>
      </c>
      <c r="B20" s="27" t="s">
        <v>30</v>
      </c>
      <c r="C20" s="28" t="s">
        <v>31</v>
      </c>
      <c r="D20" s="29">
        <v>4</v>
      </c>
      <c r="E20" s="19">
        <v>21900</v>
      </c>
      <c r="F20" s="12">
        <v>21800</v>
      </c>
      <c r="G20" s="12">
        <v>21825</v>
      </c>
      <c r="H20" s="12">
        <f>ROUND(AVERAGE(E20:G20),2)</f>
        <v>21841.67</v>
      </c>
      <c r="I20" s="15">
        <f t="shared" ref="I20" si="0" xml:space="preserve"> COUNT(E20:G20)</f>
        <v>3</v>
      </c>
      <c r="J20" s="15">
        <f t="shared" ref="J20" si="1">STDEV(E20:G20)</f>
        <v>52.041649986653319</v>
      </c>
      <c r="K20" s="15">
        <f t="shared" ref="K20" si="2">J20/H20*100</f>
        <v>0.23826772397281584</v>
      </c>
      <c r="L20" s="15" t="str">
        <f t="shared" ref="L20" si="3">IF(K20&lt;33,"ОДНОРОДНЫЕ","НЕОДНОРОДНЫЕ")</f>
        <v>ОДНОРОДНЫЕ</v>
      </c>
      <c r="M20" s="12">
        <f t="shared" ref="M20" si="4">D20*H20</f>
        <v>87366.68</v>
      </c>
      <c r="P20" s="13"/>
      <c r="Q20" s="13"/>
    </row>
    <row r="21" spans="1:17" x14ac:dyDescent="0.25">
      <c r="A21" s="18"/>
      <c r="B21" s="20"/>
      <c r="C21" s="21"/>
      <c r="D21" s="22"/>
      <c r="E21" s="12">
        <f>SUMPRODUCT($D$20:$D$20,E20:E20)</f>
        <v>87600</v>
      </c>
      <c r="F21" s="12">
        <f>SUMPRODUCT($D$20:$D$20,F20:F20)</f>
        <v>87200</v>
      </c>
      <c r="G21" s="23">
        <f>SUMPRODUCT($D$20:$D$20,G20:G20)</f>
        <v>87300</v>
      </c>
      <c r="H21" s="12"/>
      <c r="I21" s="15"/>
      <c r="J21" s="15"/>
      <c r="K21" s="15"/>
      <c r="L21" s="15"/>
      <c r="M21" s="24">
        <f>SUM(M20:M20)</f>
        <v>87366.68</v>
      </c>
      <c r="O21" s="7"/>
    </row>
    <row r="22" spans="1:17" x14ac:dyDescent="0.25">
      <c r="A22" s="4"/>
      <c r="B22" s="4"/>
      <c r="C22" s="4"/>
      <c r="D22" s="4"/>
      <c r="E22" s="5"/>
      <c r="F22" s="5"/>
      <c r="G22" s="5"/>
      <c r="H22" s="5"/>
      <c r="I22" s="4"/>
      <c r="J22" s="4"/>
      <c r="K22" s="4"/>
      <c r="L22" s="4"/>
      <c r="M22" s="5"/>
      <c r="O22" s="7"/>
    </row>
    <row r="23" spans="1:17" x14ac:dyDescent="0.25">
      <c r="A23" s="37" t="s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7" x14ac:dyDescent="0.25">
      <c r="A24" s="35" t="s">
        <v>19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7" ht="1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O25" s="7"/>
    </row>
    <row r="26" spans="1:17" s="4" customFormat="1" x14ac:dyDescent="0.25">
      <c r="A26" s="33" t="s">
        <v>35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"/>
      <c r="O26" s="3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25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2" spans="1:17" x14ac:dyDescent="0.25">
      <c r="L32" s="7"/>
    </row>
    <row r="34" spans="12:12" x14ac:dyDescent="0.25">
      <c r="L34" s="7"/>
    </row>
  </sheetData>
  <mergeCells count="18">
    <mergeCell ref="L18:L19"/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0:L21">
    <cfRule type="containsText" dxfId="5" priority="154" operator="containsText" text="НЕ">
      <formula>NOT(ISERROR(SEARCH("НЕ",L20)))</formula>
    </cfRule>
    <cfRule type="containsText" dxfId="4" priority="155" operator="containsText" text="ОДНОРОДНЫЕ">
      <formula>NOT(ISERROR(SEARCH("ОДНОРОДНЫЕ",L20)))</formula>
    </cfRule>
    <cfRule type="containsText" dxfId="3" priority="156" operator="containsText" text="НЕОДНОРОДНЫЕ">
      <formula>NOT(ISERROR(SEARCH("НЕОДНОРОДНЫЕ",L20)))</formula>
    </cfRule>
  </conditionalFormatting>
  <conditionalFormatting sqref="L20:L21">
    <cfRule type="containsText" dxfId="2" priority="151" operator="containsText" text="НЕОДНОРОДНЫЕ">
      <formula>NOT(ISERROR(SEARCH("НЕОДНОРОДНЫЕ",L20)))</formula>
    </cfRule>
    <cfRule type="containsText" dxfId="1" priority="152" operator="containsText" text="ОДНОРОДНЫЕ">
      <formula>NOT(ISERROR(SEARCH("ОДНОРОДНЫЕ",L20)))</formula>
    </cfRule>
    <cfRule type="containsText" dxfId="0" priority="15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2024-12-04T10:43:00Z</dcterms:modified>
</cp:coreProperties>
</file>