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0" i="1" l="1"/>
  <c r="P21" i="1"/>
  <c r="P22" i="1"/>
  <c r="P23" i="1"/>
  <c r="P24" i="1"/>
  <c r="P25" i="1"/>
  <c r="P26" i="1"/>
  <c r="P27" i="1"/>
  <c r="P19" i="1"/>
  <c r="Q27" i="1"/>
  <c r="Q20" i="1"/>
  <c r="Q21" i="1"/>
  <c r="Q22" i="1"/>
  <c r="Q23" i="1"/>
  <c r="Q24" i="1"/>
  <c r="Q25" i="1"/>
  <c r="Q26" i="1"/>
  <c r="Q19" i="1"/>
  <c r="O20" i="1"/>
  <c r="O21" i="1"/>
  <c r="O22" i="1"/>
  <c r="O23" i="1"/>
  <c r="O24" i="1"/>
  <c r="O25" i="1"/>
  <c r="O26" i="1"/>
  <c r="O27" i="1"/>
  <c r="O19" i="1"/>
  <c r="R19" i="1" s="1"/>
  <c r="R20" i="1" l="1"/>
  <c r="R21" i="1"/>
  <c r="R25" i="1"/>
  <c r="R27" i="1"/>
  <c r="T20" i="1"/>
  <c r="T21" i="1"/>
  <c r="T22" i="1"/>
  <c r="T23" i="1"/>
  <c r="R24" i="1"/>
  <c r="T25" i="1"/>
  <c r="R26" i="1" l="1"/>
  <c r="R23" i="1"/>
  <c r="S23" i="1" s="1"/>
  <c r="R22" i="1"/>
  <c r="S21" i="1"/>
  <c r="S20" i="1"/>
  <c r="S25" i="1"/>
  <c r="S22" i="1"/>
  <c r="T24" i="1" l="1"/>
  <c r="T26" i="1"/>
  <c r="T27" i="1"/>
  <c r="T19" i="1"/>
  <c r="C16" i="1" s="1"/>
  <c r="S19" i="1" l="1"/>
  <c r="S26" i="1"/>
  <c r="S24" i="1"/>
  <c r="S27" i="1"/>
</calcChain>
</file>

<file path=xl/sharedStrings.xml><?xml version="1.0" encoding="utf-8"?>
<sst xmlns="http://schemas.openxmlformats.org/spreadsheetml/2006/main" count="70" uniqueCount="49">
  <si>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</si>
  <si>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</si>
  <si>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</si>
  <si>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</si>
  <si>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</si>
  <si>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</si>
  <si>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</si>
  <si>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</si>
  <si>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</si>
  <si>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</si>
  <si>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</si>
  <si>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</si>
  <si>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</si>
  <si>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</si>
  <si>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</si>
  <si>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</si>
  <si>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</si>
  <si>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</si>
  <si>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</si>
  <si>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</si>
  <si>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</si>
  <si>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</si>
  <si>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</si>
  <si>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</si>
  <si>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</si>
  <si>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</si>
  <si>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</si>
  <si>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</si>
  <si>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</si>
  <si>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</si>
  <si>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</si>
  <si>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</si>
  <si>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</si>
  <si>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</si>
  <si>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</si>
  <si>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</si>
  <si>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№ 234-24</t>
  </si>
  <si>
    <t>на поставку лекарственных препаратов для лечения костно-мышечной системы</t>
  </si>
  <si>
    <t xml:space="preserve">Кетопрофен </t>
  </si>
  <si>
    <t xml:space="preserve">Тизанидин </t>
  </si>
  <si>
    <t xml:space="preserve">Ибупрофен </t>
  </si>
  <si>
    <t>Диклофенак</t>
  </si>
  <si>
    <t>Рокурония бромид</t>
  </si>
  <si>
    <t>Кеторолак</t>
  </si>
  <si>
    <t>Ацетилсалициловая кислота</t>
  </si>
  <si>
    <t>Система электронного заказа "ФармКомандир"  25.11.2024</t>
  </si>
  <si>
    <t xml:space="preserve">Государственный реестр предельных отпускных цен https://grls.minzdrav.gov.ru/pricelims.aspx 25.11.2024 </t>
  </si>
  <si>
    <t>Кп. вх. 1027/вс от 29.11.2024</t>
  </si>
  <si>
    <t>Начальная (максимальная) цена договора устанавливается в размере 339157,50 руб. (триста тридцать девять тысяч сто пятьдесят семь рублей пятьдесят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</si>
</sst>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="85" zoomScaleNormal="85" zoomScalePageLayoutView="70" workbookViewId="0">
      <selection activeCell="F35" sqref="F35"/>
    </sheetView>
  </sheetViews>
  <sheetFormatPr defaultRowHeight="15" x14ac:dyDescent="0.25"/>
  <cols>
    <col min="1" max="1" width="6.140625" style="10" bestFit="1" customWidth="1"/>
    <col min="2" max="2" width="27" style="10" customWidth="1"/>
    <col min="3" max="3" width="11.7109375" style="10" customWidth="1"/>
    <col min="4" max="4" width="7.140625" style="10" bestFit="1" customWidth="1"/>
    <col min="5" max="9" width="15.140625" style="1" customWidth="1"/>
    <col min="10" max="10" width="17.140625" style="1" hidden="1" customWidth="1"/>
    <col min="11" max="11" width="19" style="1" hidden="1" customWidth="1"/>
    <col min="12" max="14" width="16.85546875" style="1" hidden="1" customWidth="1"/>
    <col min="15" max="15" width="13.7109375" style="1" customWidth="1"/>
    <col min="16" max="16" width="9.42578125" style="10" customWidth="1"/>
    <col min="17" max="17" width="12.5703125" style="10" customWidth="1"/>
    <col min="18" max="18" width="10.28515625" style="10" customWidth="1"/>
    <col min="19" max="19" width="22.42578125" style="10" bestFit="1" customWidth="1"/>
    <col min="20" max="20" width="17.5703125" style="1" customWidth="1"/>
    <col min="21" max="21" width="10.7109375" style="10" bestFit="1" customWidth="1"/>
    <col min="22" max="22" width="11.28515625" style="10" bestFit="1" customWidth="1"/>
    <col min="23" max="23" width="10.7109375" style="10" bestFit="1" customWidth="1"/>
    <col min="24" max="24" width="11.7109375" style="10" bestFit="1" customWidth="1"/>
    <col min="25" max="25" width="10.7109375" style="10" bestFit="1" customWidth="1"/>
    <col min="26" max="16384" width="9.140625" style="10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37" t="s">
        <v>37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5" t="s">
        <v>22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5" t="s">
        <v>21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5" t="s">
        <v>36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3" t="s">
        <v>13</v>
      </c>
    </row>
    <row r="8" spans="1:20" x14ac:dyDescent="0.25">
      <c r="T8" s="17" t="s">
        <v>16</v>
      </c>
    </row>
    <row r="9" spans="1:20" x14ac:dyDescent="0.25">
      <c r="T9" s="17" t="s">
        <v>14</v>
      </c>
    </row>
    <row r="11" spans="1:20" ht="28.9" customHeight="1" x14ac:dyDescent="0.25">
      <c r="Q11" s="38" t="s">
        <v>30</v>
      </c>
      <c r="R11" s="38"/>
      <c r="S11" s="18"/>
      <c r="T11" s="16" t="s">
        <v>31</v>
      </c>
    </row>
    <row r="13" spans="1:20" x14ac:dyDescent="0.25">
      <c r="B13" s="42" t="s">
        <v>15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20" hidden="1" x14ac:dyDescent="0.25"/>
    <row r="16" spans="1:20" ht="127.5" customHeight="1" x14ac:dyDescent="0.25">
      <c r="A16" s="46" t="s">
        <v>11</v>
      </c>
      <c r="B16" s="47"/>
      <c r="C16" s="48">
        <f>SUM(T19:T27)</f>
        <v>339157.50000000006</v>
      </c>
      <c r="D16" s="47"/>
      <c r="E16" s="7" t="s">
        <v>45</v>
      </c>
      <c r="F16" s="7" t="s">
        <v>45</v>
      </c>
      <c r="G16" s="7" t="s">
        <v>45</v>
      </c>
      <c r="H16" s="7" t="s">
        <v>46</v>
      </c>
      <c r="I16" s="7" t="s">
        <v>47</v>
      </c>
      <c r="J16" s="22"/>
      <c r="K16" s="22"/>
      <c r="L16" s="22"/>
      <c r="M16" s="7"/>
      <c r="N16" s="7"/>
      <c r="O16" s="11"/>
      <c r="P16" s="8"/>
      <c r="Q16" s="8"/>
      <c r="R16" s="8"/>
      <c r="S16" s="8"/>
      <c r="T16" s="11"/>
    </row>
    <row r="17" spans="1:22" ht="30" customHeight="1" x14ac:dyDescent="0.25">
      <c r="A17" s="35" t="s">
        <v>0</v>
      </c>
      <c r="B17" s="35" t="s">
        <v>1</v>
      </c>
      <c r="C17" s="35" t="s">
        <v>2</v>
      </c>
      <c r="D17" s="35"/>
      <c r="E17" s="14" t="s">
        <v>23</v>
      </c>
      <c r="F17" s="14" t="s">
        <v>24</v>
      </c>
      <c r="G17" s="14" t="s">
        <v>25</v>
      </c>
      <c r="H17" s="23" t="s">
        <v>26</v>
      </c>
      <c r="I17" s="34" t="s">
        <v>27</v>
      </c>
      <c r="J17" s="23" t="s">
        <v>28</v>
      </c>
      <c r="K17" s="11" t="s">
        <v>29</v>
      </c>
      <c r="L17" s="11" t="s">
        <v>32</v>
      </c>
      <c r="M17" s="11" t="s">
        <v>33</v>
      </c>
      <c r="N17" s="11" t="s">
        <v>34</v>
      </c>
      <c r="O17" s="49" t="s">
        <v>12</v>
      </c>
      <c r="P17" s="35" t="s">
        <v>8</v>
      </c>
      <c r="Q17" s="35" t="s">
        <v>9</v>
      </c>
      <c r="R17" s="35" t="s">
        <v>10</v>
      </c>
      <c r="S17" s="35" t="s">
        <v>6</v>
      </c>
      <c r="T17" s="45" t="s">
        <v>7</v>
      </c>
    </row>
    <row r="18" spans="1:22" x14ac:dyDescent="0.25">
      <c r="A18" s="36"/>
      <c r="B18" s="36"/>
      <c r="C18" s="9" t="s">
        <v>3</v>
      </c>
      <c r="D18" s="9" t="s">
        <v>4</v>
      </c>
      <c r="E18" s="13" t="s">
        <v>5</v>
      </c>
      <c r="F18" s="13" t="s">
        <v>5</v>
      </c>
      <c r="G18" s="13" t="s">
        <v>5</v>
      </c>
      <c r="H18" s="24" t="s">
        <v>5</v>
      </c>
      <c r="I18" s="22" t="s">
        <v>5</v>
      </c>
      <c r="J18" s="24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50"/>
      <c r="P18" s="35"/>
      <c r="Q18" s="35"/>
      <c r="R18" s="35"/>
      <c r="S18" s="35"/>
      <c r="T18" s="45"/>
    </row>
    <row r="19" spans="1:22" x14ac:dyDescent="0.25">
      <c r="A19" s="12">
        <v>1</v>
      </c>
      <c r="B19" s="15" t="s">
        <v>38</v>
      </c>
      <c r="C19" s="25" t="s">
        <v>35</v>
      </c>
      <c r="D19" s="30">
        <v>900</v>
      </c>
      <c r="E19" s="22">
        <v>162.9</v>
      </c>
      <c r="F19" s="22">
        <v>172.53</v>
      </c>
      <c r="G19" s="22">
        <v>182.38</v>
      </c>
      <c r="H19" s="22"/>
      <c r="I19" s="22">
        <v>186.68</v>
      </c>
      <c r="J19" s="22"/>
      <c r="K19" s="14"/>
      <c r="L19" s="14"/>
      <c r="M19" s="14"/>
      <c r="N19" s="11"/>
      <c r="O19" s="11">
        <f>ROUND(AVERAGE(E19:N19),2)</f>
        <v>176.12</v>
      </c>
      <c r="P19" s="8">
        <f xml:space="preserve"> COUNT(E19:I19)</f>
        <v>4</v>
      </c>
      <c r="Q19" s="8">
        <f>STDEV(E19:I19)</f>
        <v>10.620070228895223</v>
      </c>
      <c r="R19" s="8">
        <f>Q19/O19*100</f>
        <v>6.030019434984796</v>
      </c>
      <c r="S19" s="8" t="str">
        <f>IF(R19&lt;33,"ОДНОРОДНЫЕ","НЕОДНОРОДНЫЕ")</f>
        <v>ОДНОРОДНЫЕ</v>
      </c>
      <c r="T19" s="11">
        <f>D19*O19</f>
        <v>158508</v>
      </c>
    </row>
    <row r="20" spans="1:22" s="26" customFormat="1" x14ac:dyDescent="0.25">
      <c r="A20" s="28">
        <v>2</v>
      </c>
      <c r="B20" s="15" t="s">
        <v>38</v>
      </c>
      <c r="C20" s="25" t="s">
        <v>35</v>
      </c>
      <c r="D20" s="30">
        <v>60</v>
      </c>
      <c r="E20" s="22">
        <v>112.61</v>
      </c>
      <c r="F20" s="22">
        <v>116.53</v>
      </c>
      <c r="G20" s="22">
        <v>142.34</v>
      </c>
      <c r="H20" s="22"/>
      <c r="I20" s="22">
        <v>136.93</v>
      </c>
      <c r="J20" s="22"/>
      <c r="K20" s="22"/>
      <c r="L20" s="22"/>
      <c r="M20" s="22"/>
      <c r="N20" s="27"/>
      <c r="O20" s="34">
        <f t="shared" ref="O20:O27" si="0">ROUND(AVERAGE(E20:N20),2)</f>
        <v>127.1</v>
      </c>
      <c r="P20" s="33">
        <f t="shared" ref="P20:P27" si="1" xml:space="preserve"> COUNT(E20:I20)</f>
        <v>4</v>
      </c>
      <c r="Q20" s="33">
        <f t="shared" ref="Q20:Q26" si="2">STDEV(E20:I20)</f>
        <v>14.726070702442435</v>
      </c>
      <c r="R20" s="25">
        <f t="shared" ref="R20:R27" si="3">Q20/O20*100</f>
        <v>11.586208263133308</v>
      </c>
      <c r="S20" s="25" t="str">
        <f t="shared" ref="S20:S21" si="4">IF(R20&lt;33,"ОДНОРОДНЫЕ","НЕОДНОРОДНЫЕ")</f>
        <v>ОДНОРОДНЫЕ</v>
      </c>
      <c r="T20" s="27">
        <f t="shared" ref="T20:T21" si="5">D20*O20</f>
        <v>7626</v>
      </c>
    </row>
    <row r="21" spans="1:22" s="26" customFormat="1" x14ac:dyDescent="0.25">
      <c r="A21" s="28">
        <v>3</v>
      </c>
      <c r="B21" s="15" t="s">
        <v>39</v>
      </c>
      <c r="C21" s="25" t="s">
        <v>35</v>
      </c>
      <c r="D21" s="30">
        <v>130</v>
      </c>
      <c r="E21" s="22">
        <v>149.22999999999999</v>
      </c>
      <c r="F21" s="22">
        <v>149.28</v>
      </c>
      <c r="G21" s="22">
        <v>154.66999999999999</v>
      </c>
      <c r="H21" s="22"/>
      <c r="I21" s="22">
        <v>156.88</v>
      </c>
      <c r="J21" s="22"/>
      <c r="K21" s="22"/>
      <c r="L21" s="22"/>
      <c r="M21" s="22"/>
      <c r="N21" s="27"/>
      <c r="O21" s="34">
        <f t="shared" si="0"/>
        <v>152.52000000000001</v>
      </c>
      <c r="P21" s="33">
        <f t="shared" si="1"/>
        <v>4</v>
      </c>
      <c r="Q21" s="33">
        <f t="shared" si="2"/>
        <v>3.8709903986792136</v>
      </c>
      <c r="R21" s="25">
        <f t="shared" si="3"/>
        <v>2.5380215045103678</v>
      </c>
      <c r="S21" s="25" t="str">
        <f t="shared" si="4"/>
        <v>ОДНОРОДНЫЕ</v>
      </c>
      <c r="T21" s="27">
        <f t="shared" si="5"/>
        <v>19827.600000000002</v>
      </c>
    </row>
    <row r="22" spans="1:22" s="26" customFormat="1" x14ac:dyDescent="0.25">
      <c r="A22" s="28">
        <v>4</v>
      </c>
      <c r="B22" s="15" t="s">
        <v>40</v>
      </c>
      <c r="C22" s="25" t="s">
        <v>35</v>
      </c>
      <c r="D22" s="30">
        <v>60</v>
      </c>
      <c r="E22" s="31">
        <v>118.69</v>
      </c>
      <c r="F22" s="22">
        <v>118.89</v>
      </c>
      <c r="G22" s="22">
        <v>121.31</v>
      </c>
      <c r="H22" s="22"/>
      <c r="I22" s="22">
        <v>135.74</v>
      </c>
      <c r="J22" s="22"/>
      <c r="K22" s="22"/>
      <c r="L22" s="22"/>
      <c r="M22" s="22"/>
      <c r="N22" s="27"/>
      <c r="O22" s="34">
        <f t="shared" si="0"/>
        <v>123.66</v>
      </c>
      <c r="P22" s="33">
        <f t="shared" si="1"/>
        <v>4</v>
      </c>
      <c r="Q22" s="33">
        <f t="shared" si="2"/>
        <v>8.1425359481347552</v>
      </c>
      <c r="R22" s="25">
        <f t="shared" si="3"/>
        <v>6.5846158403159922</v>
      </c>
      <c r="S22" s="25" t="str">
        <f t="shared" ref="S22:S23" si="6">IF(R22&lt;33,"ОДНОРОДНЫЕ","НЕОДНОРОДНЫЕ")</f>
        <v>ОДНОРОДНЫЕ</v>
      </c>
      <c r="T22" s="27">
        <f t="shared" ref="T22:T23" si="7">D22*O22</f>
        <v>7419.5999999999995</v>
      </c>
    </row>
    <row r="23" spans="1:22" s="26" customFormat="1" x14ac:dyDescent="0.25">
      <c r="A23" s="28">
        <v>5</v>
      </c>
      <c r="B23" s="15" t="s">
        <v>41</v>
      </c>
      <c r="C23" s="25" t="s">
        <v>35</v>
      </c>
      <c r="D23" s="30">
        <v>240</v>
      </c>
      <c r="E23" s="32">
        <v>222</v>
      </c>
      <c r="F23" s="22">
        <v>222.09</v>
      </c>
      <c r="G23" s="22">
        <v>226.07</v>
      </c>
      <c r="H23" s="22"/>
      <c r="I23" s="22"/>
      <c r="J23" s="22"/>
      <c r="K23" s="22"/>
      <c r="L23" s="22"/>
      <c r="M23" s="22"/>
      <c r="N23" s="27"/>
      <c r="O23" s="34">
        <f t="shared" si="0"/>
        <v>223.39</v>
      </c>
      <c r="P23" s="33">
        <f t="shared" si="1"/>
        <v>3</v>
      </c>
      <c r="Q23" s="33">
        <f t="shared" si="2"/>
        <v>2.3242704948721675</v>
      </c>
      <c r="R23" s="25">
        <f t="shared" si="3"/>
        <v>1.0404541362067092</v>
      </c>
      <c r="S23" s="25" t="str">
        <f t="shared" si="6"/>
        <v>ОДНОРОДНЫЕ</v>
      </c>
      <c r="T23" s="27">
        <f t="shared" si="7"/>
        <v>53613.599999999999</v>
      </c>
    </row>
    <row r="24" spans="1:22" s="19" customFormat="1" x14ac:dyDescent="0.25">
      <c r="A24" s="28">
        <v>6</v>
      </c>
      <c r="B24" s="15" t="s">
        <v>42</v>
      </c>
      <c r="C24" s="25" t="s">
        <v>35</v>
      </c>
      <c r="D24" s="30">
        <v>50</v>
      </c>
      <c r="E24" s="7">
        <v>700</v>
      </c>
      <c r="F24" s="22"/>
      <c r="G24" s="22"/>
      <c r="H24" s="22">
        <v>763.82399999999996</v>
      </c>
      <c r="I24" s="22">
        <v>1193.645</v>
      </c>
      <c r="J24" s="22"/>
      <c r="K24" s="22"/>
      <c r="L24" s="22"/>
      <c r="M24" s="22"/>
      <c r="N24" s="20"/>
      <c r="O24" s="34">
        <f t="shared" si="0"/>
        <v>885.82</v>
      </c>
      <c r="P24" s="33">
        <f t="shared" si="1"/>
        <v>3</v>
      </c>
      <c r="Q24" s="33">
        <f t="shared" si="2"/>
        <v>268.48494093151641</v>
      </c>
      <c r="R24" s="25">
        <f t="shared" si="3"/>
        <v>30.309198362140886</v>
      </c>
      <c r="S24" s="21" t="str">
        <f t="shared" ref="S24:S27" si="8">IF(R24&lt;33,"ОДНОРОДНЫЕ","НЕОДНОРОДНЫЕ")</f>
        <v>ОДНОРОДНЫЕ</v>
      </c>
      <c r="T24" s="20">
        <f t="shared" ref="T24:T27" si="9">D24*O24</f>
        <v>44291</v>
      </c>
    </row>
    <row r="25" spans="1:22" s="26" customFormat="1" x14ac:dyDescent="0.25">
      <c r="A25" s="28">
        <v>7</v>
      </c>
      <c r="B25" s="29" t="s">
        <v>43</v>
      </c>
      <c r="C25" s="25" t="s">
        <v>35</v>
      </c>
      <c r="D25" s="30">
        <v>300</v>
      </c>
      <c r="E25" s="22">
        <v>117.11</v>
      </c>
      <c r="F25" s="22">
        <v>148.68</v>
      </c>
      <c r="G25" s="22"/>
      <c r="H25" s="22"/>
      <c r="I25" s="22">
        <v>105.35</v>
      </c>
      <c r="J25" s="22"/>
      <c r="K25" s="22"/>
      <c r="L25" s="22"/>
      <c r="M25" s="22"/>
      <c r="N25" s="27"/>
      <c r="O25" s="34">
        <f t="shared" si="0"/>
        <v>123.71</v>
      </c>
      <c r="P25" s="33">
        <f t="shared" si="1"/>
        <v>3</v>
      </c>
      <c r="Q25" s="33">
        <f t="shared" si="2"/>
        <v>22.407035353507457</v>
      </c>
      <c r="R25" s="25">
        <f t="shared" si="3"/>
        <v>18.112549796707995</v>
      </c>
      <c r="S25" s="25" t="str">
        <f t="shared" ref="S25" si="10">IF(R25&lt;33,"ОДНОРОДНЫЕ","НЕОДНОРОДНЫЕ")</f>
        <v>ОДНОРОДНЫЕ</v>
      </c>
      <c r="T25" s="27">
        <f t="shared" ref="T25" si="11">D25*O25</f>
        <v>37113</v>
      </c>
    </row>
    <row r="26" spans="1:22" s="19" customFormat="1" x14ac:dyDescent="0.25">
      <c r="A26" s="28">
        <v>8</v>
      </c>
      <c r="B26" s="29" t="s">
        <v>44</v>
      </c>
      <c r="C26" s="25" t="s">
        <v>35</v>
      </c>
      <c r="D26" s="30">
        <v>250</v>
      </c>
      <c r="E26" s="22">
        <v>26.82</v>
      </c>
      <c r="F26" s="22">
        <v>26.84</v>
      </c>
      <c r="G26" s="22"/>
      <c r="H26" s="22"/>
      <c r="I26" s="22">
        <v>26.84</v>
      </c>
      <c r="J26" s="22"/>
      <c r="K26" s="22"/>
      <c r="L26" s="22"/>
      <c r="M26" s="22"/>
      <c r="N26" s="20"/>
      <c r="O26" s="34">
        <f t="shared" si="0"/>
        <v>26.83</v>
      </c>
      <c r="P26" s="33">
        <f t="shared" si="1"/>
        <v>3</v>
      </c>
      <c r="Q26" s="33">
        <f t="shared" si="2"/>
        <v>1.154700538379227E-2</v>
      </c>
      <c r="R26" s="25">
        <f t="shared" si="3"/>
        <v>4.3037664494194071E-2</v>
      </c>
      <c r="S26" s="21" t="str">
        <f t="shared" si="8"/>
        <v>ОДНОРОДНЫЕ</v>
      </c>
      <c r="T26" s="20">
        <f t="shared" si="9"/>
        <v>6707.5</v>
      </c>
    </row>
    <row r="27" spans="1:22" s="19" customFormat="1" x14ac:dyDescent="0.25">
      <c r="A27" s="28">
        <v>9</v>
      </c>
      <c r="B27" s="29" t="s">
        <v>43</v>
      </c>
      <c r="C27" s="25" t="s">
        <v>35</v>
      </c>
      <c r="D27" s="30">
        <v>60</v>
      </c>
      <c r="E27" s="22">
        <v>56.35</v>
      </c>
      <c r="F27" s="22">
        <v>59.4</v>
      </c>
      <c r="G27" s="22">
        <v>59.4</v>
      </c>
      <c r="H27" s="22"/>
      <c r="I27" s="22">
        <v>94.94</v>
      </c>
      <c r="J27" s="22"/>
      <c r="K27" s="22"/>
      <c r="L27" s="22"/>
      <c r="M27" s="22"/>
      <c r="N27" s="20"/>
      <c r="O27" s="34">
        <f t="shared" si="0"/>
        <v>67.52</v>
      </c>
      <c r="P27" s="33">
        <f t="shared" si="1"/>
        <v>4</v>
      </c>
      <c r="Q27" s="33">
        <f>STDEV(E27:I27)</f>
        <v>18.334794562979564</v>
      </c>
      <c r="R27" s="25">
        <f t="shared" si="3"/>
        <v>27.154612800621393</v>
      </c>
      <c r="S27" s="21" t="str">
        <f t="shared" si="8"/>
        <v>ОДНОРОДНЫЕ</v>
      </c>
      <c r="T27" s="20">
        <f t="shared" si="9"/>
        <v>4051.2</v>
      </c>
    </row>
    <row r="28" spans="1:22" x14ac:dyDescent="0.25">
      <c r="E28" s="10"/>
      <c r="F28" s="10"/>
      <c r="G28" s="10"/>
      <c r="U28" s="6"/>
      <c r="V28" s="1"/>
    </row>
    <row r="29" spans="1:22" x14ac:dyDescent="0.25">
      <c r="A29" s="43" t="s">
        <v>18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V29" s="6"/>
    </row>
    <row r="30" spans="1:22" x14ac:dyDescent="0.25">
      <c r="A30" s="44" t="s">
        <v>17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2" ht="15" customHeight="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6"/>
    </row>
    <row r="32" spans="1:22" s="18" customFormat="1" x14ac:dyDescent="0.25">
      <c r="A32" s="39" t="s">
        <v>48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2"/>
      <c r="V32" s="2"/>
    </row>
    <row r="33" spans="16:19" x14ac:dyDescent="0.25">
      <c r="R33" s="6"/>
      <c r="S33" s="6"/>
    </row>
    <row r="35" spans="16:19" x14ac:dyDescent="0.25">
      <c r="Q35" s="6"/>
    </row>
    <row r="36" spans="16:19" x14ac:dyDescent="0.25">
      <c r="R36" s="6"/>
    </row>
    <row r="38" spans="16:19" x14ac:dyDescent="0.25">
      <c r="P38" s="6"/>
    </row>
  </sheetData>
  <mergeCells count="18">
    <mergeCell ref="A32:T32"/>
    <mergeCell ref="A31:T31"/>
    <mergeCell ref="B13:S13"/>
    <mergeCell ref="A29:T29"/>
    <mergeCell ref="A30:T30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 S24 S26:S27">
    <cfRule type="containsText" dxfId="23" priority="160" operator="containsText" text="НЕ">
      <formula>NOT(ISERROR(SEARCH("НЕ",S19)))</formula>
    </cfRule>
    <cfRule type="containsText" dxfId="22" priority="161" operator="containsText" text="ОДНОРОДНЫЕ">
      <formula>NOT(ISERROR(SEARCH("ОДНОРОДНЫЕ",S19)))</formula>
    </cfRule>
    <cfRule type="containsText" dxfId="21" priority="162" operator="containsText" text="НЕОДНОРОДНЫЕ">
      <formula>NOT(ISERROR(SEARCH("НЕОДНОРОДНЫЕ",S19)))</formula>
    </cfRule>
  </conditionalFormatting>
  <conditionalFormatting sqref="S19 S24 S26:S27">
    <cfRule type="containsText" dxfId="20" priority="157" operator="containsText" text="НЕОДНОРОДНЫЕ">
      <formula>NOT(ISERROR(SEARCH("НЕОДНОРОДНЫЕ",S19)))</formula>
    </cfRule>
    <cfRule type="containsText" dxfId="19" priority="158" operator="containsText" text="ОДНОРОДНЫЕ">
      <formula>NOT(ISERROR(SEARCH("ОДНОРОДНЫЕ",S19)))</formula>
    </cfRule>
    <cfRule type="containsText" dxfId="18" priority="159" operator="containsText" text="НЕОДНОРОДНЫЕ">
      <formula>NOT(ISERROR(SEARCH("НЕОДНОРОДНЫЕ",S19)))</formula>
    </cfRule>
  </conditionalFormatting>
  <conditionalFormatting sqref="S22:S23">
    <cfRule type="containsText" dxfId="17" priority="16" operator="containsText" text="НЕ">
      <formula>NOT(ISERROR(SEARCH("НЕ",S22)))</formula>
    </cfRule>
    <cfRule type="containsText" dxfId="16" priority="17" operator="containsText" text="ОДНОРОДНЫЕ">
      <formula>NOT(ISERROR(SEARCH("ОДНОРОДНЫЕ",S22)))</formula>
    </cfRule>
    <cfRule type="containsText" dxfId="15" priority="18" operator="containsText" text="НЕОДНОРОДНЫЕ">
      <formula>NOT(ISERROR(SEARCH("НЕОДНОРОДНЫЕ",S22)))</formula>
    </cfRule>
  </conditionalFormatting>
  <conditionalFormatting sqref="S22:S23">
    <cfRule type="containsText" dxfId="14" priority="13" operator="containsText" text="НЕОДНОРОДНЫЕ">
      <formula>NOT(ISERROR(SEARCH("НЕОДНОРОДНЫЕ",S22)))</formula>
    </cfRule>
    <cfRule type="containsText" dxfId="13" priority="14" operator="containsText" text="ОДНОРОДНЫЕ">
      <formula>NOT(ISERROR(SEARCH("ОДНОРОДНЫЕ",S22)))</formula>
    </cfRule>
    <cfRule type="containsText" dxfId="12" priority="15" operator="containsText" text="НЕОДНОРОДНЫЕ">
      <formula>NOT(ISERROR(SEARCH("НЕОДНОРОДНЫЕ",S22)))</formula>
    </cfRule>
  </conditionalFormatting>
  <conditionalFormatting sqref="S20:S21">
    <cfRule type="containsText" dxfId="11" priority="10" operator="containsText" text="НЕ">
      <formula>NOT(ISERROR(SEARCH("НЕ",S20)))</formula>
    </cfRule>
    <cfRule type="containsText" dxfId="10" priority="11" operator="containsText" text="ОДНОРОДНЫЕ">
      <formula>NOT(ISERROR(SEARCH("ОДНОРОДНЫЕ",S20)))</formula>
    </cfRule>
    <cfRule type="containsText" dxfId="9" priority="12" operator="containsText" text="НЕОДНОРОДНЫЕ">
      <formula>NOT(ISERROR(SEARCH("НЕОДНОРОДНЫЕ",S20)))</formula>
    </cfRule>
  </conditionalFormatting>
  <conditionalFormatting sqref="S20:S21">
    <cfRule type="containsText" dxfId="8" priority="7" operator="containsText" text="НЕОДНОРОДНЫЕ">
      <formula>NOT(ISERROR(SEARCH("НЕОДНОРОДНЫЕ",S20)))</formula>
    </cfRule>
    <cfRule type="containsText" dxfId="7" priority="8" operator="containsText" text="ОДНОРОДНЫЕ">
      <formula>NOT(ISERROR(SEARCH("ОДНОРОДНЫЕ",S20)))</formula>
    </cfRule>
    <cfRule type="containsText" dxfId="6" priority="9" operator="containsText" text="НЕОДНОРОДНЫЕ">
      <formula>NOT(ISERROR(SEARCH("НЕОДНОРОДНЫЕ",S20)))</formula>
    </cfRule>
  </conditionalFormatting>
  <conditionalFormatting sqref="S25">
    <cfRule type="containsText" dxfId="5" priority="4" operator="containsText" text="НЕ">
      <formula>NOT(ISERROR(SEARCH("НЕ",S25)))</formula>
    </cfRule>
    <cfRule type="containsText" dxfId="4" priority="5" operator="containsText" text="ОДНОРОДНЫЕ">
      <formula>NOT(ISERROR(SEARCH("ОДНОРОДНЫЕ",S25)))</formula>
    </cfRule>
    <cfRule type="containsText" dxfId="3" priority="6" operator="containsText" text="НЕОДНОРОДНЫЕ">
      <formula>NOT(ISERROR(SEARCH("НЕОДНОРОДНЫЕ",S25)))</formula>
    </cfRule>
  </conditionalFormatting>
  <conditionalFormatting sqref="S25">
    <cfRule type="containsText" dxfId="2" priority="1" operator="containsText" text="НЕОДНОРОДНЫЕ">
      <formula>NOT(ISERROR(SEARCH("НЕОДНОРОДНЫЕ",S25)))</formula>
    </cfRule>
    <cfRule type="containsText" dxfId="1" priority="2" operator="containsText" text="ОДНОРОДНЫЕ">
      <formula>NOT(ISERROR(SEARCH("ОДНОРОДНЫЕ",S25)))</formula>
    </cfRule>
    <cfRule type="containsText" dxfId="0" priority="3" operator="containsText" text="НЕОДНОРОДНЫЕ">
      <formula>NOT(ISERROR(SEARCH("НЕОДНОРОДНЫЕ",S25)))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2024-11-29T04:52:19Z</dcterms:modified>
</cp:coreProperties>
</file>