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J18" i="1"/>
  <c r="I18" i="1"/>
  <c r="H18" i="1"/>
  <c r="M18" i="1" s="1"/>
  <c r="J19" i="1"/>
  <c r="I19" i="1"/>
  <c r="H19" i="1"/>
  <c r="M19" i="1" s="1"/>
  <c r="K18" i="1" l="1"/>
  <c r="L18" i="1" s="1"/>
  <c r="K19" i="1"/>
  <c r="L19" i="1" s="1"/>
  <c r="H20" i="1"/>
  <c r="M20" i="1" s="1"/>
  <c r="C15" i="1"/>
  <c r="J20" i="1"/>
  <c r="I20" i="1"/>
  <c r="K20" i="1" l="1"/>
  <c r="L20" i="1" s="1"/>
  <c r="M21" i="1" l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<sst xmlns="http://schemas.openxmlformats.org/spreadsheetml/2006/main" count="40" uniqueCount="36">
  <si>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</si>
  <si>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</si>
  <si>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</si>
  <si>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</si>
  <si>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</si>
  <si>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</si>
  <si>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</si>
  <si>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</si>
  <si>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</si>
  <si>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</si>
  <si>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</si>
  <si>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</si>
  <si>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</si>
  <si>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</si>
  <si>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</si>
  <si>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</si>
  <si>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</si>
  <si>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</si>
  <si>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</si>
  <si>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</si>
  <si>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</si>
  <si>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</si>
  <si>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</si>
  <si>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</si>
  <si>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</si>
  <si>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</si>
  <si>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шт</t>
  </si>
  <si>
    <t>Наволочка из материала с влагонепроницаемым покрытием 70*70 см</t>
  </si>
  <si>
    <t>Наматрасник  из материала с влагонепроницаемым покрытием 190*90*10 см</t>
  </si>
  <si>
    <t>Наматрасник  из материала с влагонепроницаемым покрытием 190*80*15 см</t>
  </si>
  <si>
    <t>№ 232-24</t>
  </si>
  <si>
    <t xml:space="preserve"> на поставку мягкого инвентаря с влагонепроницаемым покрытием</t>
  </si>
  <si>
    <t>Исходя из имеющегося у Заказчика объёма финансового обеспечения для осуществления закупки НМЦД устанавливается в размере 595000 руб. (пятьсот девяносто пять тысяч рублей 00 копеек)</t>
  </si>
  <si>
    <t>вх. № 2978 от 27.11.2024</t>
  </si>
  <si>
    <t>вх. № 2979 от 27.11.2024</t>
  </si>
  <si>
    <t>вх. № 2980 от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</si>
</sst>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E15" sqref="E15:G15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1.7109375" style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24</v>
      </c>
    </row>
    <row r="3" spans="1:13" x14ac:dyDescent="0.25">
      <c r="A3" s="7"/>
      <c r="B3" s="7"/>
      <c r="C3" s="7"/>
      <c r="D3" s="7"/>
      <c r="E3" s="3"/>
      <c r="F3" s="3"/>
      <c r="G3" s="33" t="s">
        <v>31</v>
      </c>
      <c r="H3" s="33"/>
      <c r="I3" s="33"/>
      <c r="J3" s="33"/>
      <c r="K3" s="33"/>
      <c r="L3" s="33"/>
      <c r="M3" s="33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30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7" t="s">
        <v>16</v>
      </c>
      <c r="K10" s="37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7" t="s">
        <v>15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42" t="s">
        <v>25</v>
      </c>
      <c r="B15" s="43"/>
      <c r="C15" s="44">
        <f>E21</f>
        <v>595000</v>
      </c>
      <c r="D15" s="43"/>
      <c r="E15" s="30" t="s">
        <v>35</v>
      </c>
      <c r="F15" s="30" t="s">
        <v>34</v>
      </c>
      <c r="G15" s="30" t="s">
        <v>33</v>
      </c>
      <c r="H15" s="9"/>
      <c r="I15" s="10"/>
      <c r="J15" s="10"/>
      <c r="K15" s="10"/>
      <c r="L15" s="10"/>
      <c r="M15" s="9"/>
    </row>
    <row r="16" spans="1:13" x14ac:dyDescent="0.25">
      <c r="A16" s="31" t="s">
        <v>0</v>
      </c>
      <c r="B16" s="31" t="s">
        <v>1</v>
      </c>
      <c r="C16" s="31" t="s">
        <v>2</v>
      </c>
      <c r="D16" s="31"/>
      <c r="E16" s="9" t="s">
        <v>21</v>
      </c>
      <c r="F16" s="9" t="s">
        <v>22</v>
      </c>
      <c r="G16" s="9" t="s">
        <v>23</v>
      </c>
      <c r="H16" s="40" t="s">
        <v>11</v>
      </c>
      <c r="I16" s="31" t="s">
        <v>8</v>
      </c>
      <c r="J16" s="31" t="s">
        <v>9</v>
      </c>
      <c r="K16" s="31" t="s">
        <v>10</v>
      </c>
      <c r="L16" s="31" t="s">
        <v>6</v>
      </c>
      <c r="M16" s="39" t="s">
        <v>7</v>
      </c>
    </row>
    <row r="17" spans="1:15" x14ac:dyDescent="0.25">
      <c r="A17" s="32"/>
      <c r="B17" s="32"/>
      <c r="C17" s="11" t="s">
        <v>3</v>
      </c>
      <c r="D17" s="11" t="s">
        <v>4</v>
      </c>
      <c r="E17" s="21" t="s">
        <v>5</v>
      </c>
      <c r="F17" s="9" t="s">
        <v>5</v>
      </c>
      <c r="G17" s="9" t="s">
        <v>5</v>
      </c>
      <c r="H17" s="41"/>
      <c r="I17" s="31"/>
      <c r="J17" s="31"/>
      <c r="K17" s="31"/>
      <c r="L17" s="31"/>
      <c r="M17" s="39"/>
    </row>
    <row r="18" spans="1:15" ht="45" x14ac:dyDescent="0.25">
      <c r="A18" s="13">
        <v>1</v>
      </c>
      <c r="B18" s="25" t="s">
        <v>27</v>
      </c>
      <c r="C18" s="28" t="s">
        <v>26</v>
      </c>
      <c r="D18" s="24">
        <v>250</v>
      </c>
      <c r="E18" s="22">
        <v>510</v>
      </c>
      <c r="F18" s="14">
        <v>569</v>
      </c>
      <c r="G18" s="29">
        <v>611</v>
      </c>
      <c r="H18" s="29">
        <f>ROUND(AVERAGE(E18:G18),2)</f>
        <v>563.33000000000004</v>
      </c>
      <c r="I18" s="28">
        <f t="shared" ref="I18" si="0" xml:space="preserve"> COUNT(E18:G18)</f>
        <v>3</v>
      </c>
      <c r="J18" s="28">
        <f t="shared" ref="J18" si="1">STDEV(E18:G18)</f>
        <v>50.73788853838257</v>
      </c>
      <c r="K18" s="28">
        <f t="shared" ref="K18" si="2">J18/H18*100</f>
        <v>9.0067790705949555</v>
      </c>
      <c r="L18" s="28" t="str">
        <f t="shared" ref="L18" si="3">IF(K18&lt;33,"ОДНОРОДНЫЕ","НЕОДНОРОДНЫЕ")</f>
        <v>ОДНОРОДНЫЕ</v>
      </c>
      <c r="M18" s="29">
        <f t="shared" ref="M18" si="4">D18*H18</f>
        <v>140832.5</v>
      </c>
    </row>
    <row r="19" spans="1:15" ht="45" x14ac:dyDescent="0.25">
      <c r="A19" s="13">
        <v>2</v>
      </c>
      <c r="B19" s="25" t="s">
        <v>28</v>
      </c>
      <c r="C19" s="28" t="s">
        <v>26</v>
      </c>
      <c r="D19" s="24">
        <v>240</v>
      </c>
      <c r="E19" s="22">
        <v>1870</v>
      </c>
      <c r="F19" s="14">
        <v>1999</v>
      </c>
      <c r="G19" s="29">
        <v>2113</v>
      </c>
      <c r="H19" s="29">
        <f>ROUND(AVERAGE(E19:G19),2)</f>
        <v>1994</v>
      </c>
      <c r="I19" s="28">
        <f t="shared" ref="I19" si="5" xml:space="preserve"> COUNT(E19:G19)</f>
        <v>3</v>
      </c>
      <c r="J19" s="28">
        <f t="shared" ref="J19" si="6">STDEV(E19:G19)</f>
        <v>121.57713600837947</v>
      </c>
      <c r="K19" s="28">
        <f t="shared" ref="K19" si="7">J19/H19*100</f>
        <v>6.0971482451544361</v>
      </c>
      <c r="L19" s="28" t="str">
        <f t="shared" ref="L19" si="8">IF(K19&lt;33,"ОДНОРОДНЫЕ","НЕОДНОРОДНЫЕ")</f>
        <v>ОДНОРОДНЫЕ</v>
      </c>
      <c r="M19" s="29">
        <f t="shared" ref="M19" si="9">D19*H19</f>
        <v>478560</v>
      </c>
    </row>
    <row r="20" spans="1:15" ht="45" x14ac:dyDescent="0.25">
      <c r="A20" s="13">
        <v>3</v>
      </c>
      <c r="B20" s="25" t="s">
        <v>29</v>
      </c>
      <c r="C20" s="28" t="s">
        <v>26</v>
      </c>
      <c r="D20" s="24">
        <v>10</v>
      </c>
      <c r="E20" s="22">
        <v>1870</v>
      </c>
      <c r="F20" s="14">
        <v>1999</v>
      </c>
      <c r="G20" s="26">
        <v>2113</v>
      </c>
      <c r="H20" s="26">
        <f>ROUND(AVERAGE(E20:G20),2)</f>
        <v>1994</v>
      </c>
      <c r="I20" s="27">
        <f t="shared" ref="I20" si="10" xml:space="preserve"> COUNT(E20:G20)</f>
        <v>3</v>
      </c>
      <c r="J20" s="27">
        <f t="shared" ref="J20" si="11">STDEV(E20:G20)</f>
        <v>121.57713600837947</v>
      </c>
      <c r="K20" s="27">
        <f t="shared" ref="K20" si="12">J20/H20*100</f>
        <v>6.0971482451544361</v>
      </c>
      <c r="L20" s="27" t="str">
        <f t="shared" ref="L20" si="13">IF(K20&lt;33,"ОДНОРОДНЫЕ","НЕОДНОРОДНЫЕ")</f>
        <v>ОДНОРОДНЫЕ</v>
      </c>
      <c r="M20" s="26">
        <f t="shared" ref="M20" si="14">D20*H20</f>
        <v>19940</v>
      </c>
    </row>
    <row r="21" spans="1:15" x14ac:dyDescent="0.25">
      <c r="A21" s="20"/>
      <c r="B21" s="15"/>
      <c r="C21" s="16"/>
      <c r="D21" s="17"/>
      <c r="E21" s="23">
        <f>SUMPRODUCT($D$18:$D$20,E18:E20)</f>
        <v>595000</v>
      </c>
      <c r="F21" s="29">
        <f t="shared" ref="F21:G21" si="15">SUMPRODUCT($D$18:$D$20,F18:F20)</f>
        <v>642000</v>
      </c>
      <c r="G21" s="29">
        <f t="shared" si="15"/>
        <v>681000</v>
      </c>
      <c r="H21" s="9"/>
      <c r="I21" s="10"/>
      <c r="J21" s="10"/>
      <c r="K21" s="10"/>
      <c r="L21" s="10"/>
      <c r="M21" s="12">
        <f>SUM(M20:M20)</f>
        <v>19940</v>
      </c>
    </row>
    <row r="22" spans="1:15" x14ac:dyDescent="0.25">
      <c r="A22" s="7"/>
      <c r="B22" s="7"/>
      <c r="C22" s="7"/>
      <c r="D22" s="7"/>
      <c r="E22" s="3"/>
      <c r="F22" s="3"/>
      <c r="G22" s="3"/>
      <c r="H22" s="3"/>
      <c r="I22" s="7"/>
      <c r="J22" s="7"/>
      <c r="K22" s="7"/>
      <c r="L22" s="7"/>
      <c r="M22" s="3"/>
    </row>
    <row r="23" spans="1:15" s="7" customFormat="1" x14ac:dyDescent="0.25">
      <c r="A23" s="38" t="s">
        <v>19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5" s="7" customFormat="1" x14ac:dyDescent="0.25">
      <c r="A24" s="36" t="s">
        <v>18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5" s="7" customForma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s="19" customFormat="1" x14ac:dyDescent="0.25">
      <c r="A26" s="34" t="s">
        <v>32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8"/>
      <c r="O26" s="18"/>
    </row>
  </sheetData>
  <mergeCells count="18">
    <mergeCell ref="A26:M26"/>
    <mergeCell ref="A25:M25"/>
    <mergeCell ref="J10:K10"/>
    <mergeCell ref="B12:L12"/>
    <mergeCell ref="A23:M23"/>
    <mergeCell ref="A24:M24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  <mergeCell ref="G3:M3"/>
    <mergeCell ref="B16:B17"/>
    <mergeCell ref="C16:D16"/>
  </mergeCells>
  <conditionalFormatting sqref="L21">
    <cfRule type="containsText" dxfId="29" priority="100" operator="containsText" text="НЕ">
      <formula>NOT(ISERROR(SEARCH("НЕ",L21)))</formula>
    </cfRule>
    <cfRule type="containsText" dxfId="28" priority="101" operator="containsText" text="ОДНОРОДНЫЕ">
      <formula>NOT(ISERROR(SEARCH("ОДНОРОДНЫЕ",L21)))</formula>
    </cfRule>
    <cfRule type="containsText" dxfId="27" priority="102" operator="containsText" text="НЕОДНОРОДНЫЕ">
      <formula>NOT(ISERROR(SEARCH("НЕОДНОРОДНЫЕ",L21)))</formula>
    </cfRule>
  </conditionalFormatting>
  <conditionalFormatting sqref="L21">
    <cfRule type="containsText" dxfId="26" priority="97" operator="containsText" text="НЕОДНОРОДНЫЕ">
      <formula>NOT(ISERROR(SEARCH("НЕОДНОРОДНЫЕ",L21)))</formula>
    </cfRule>
    <cfRule type="containsText" dxfId="25" priority="98" operator="containsText" text="ОДНОРОДНЫЕ">
      <formula>NOT(ISERROR(SEARCH("ОДНОРОДНЫЕ",L21)))</formula>
    </cfRule>
    <cfRule type="containsText" dxfId="24" priority="99" operator="containsText" text="НЕОДНОРОДНЫЕ">
      <formula>NOT(ISERROR(SEARCH("НЕОДНОРОДНЫЕ",L21)))</formula>
    </cfRule>
  </conditionalFormatting>
  <conditionalFormatting sqref="L20">
    <cfRule type="containsText" dxfId="23" priority="16" operator="containsText" text="НЕ">
      <formula>NOT(ISERROR(SEARCH("НЕ",L20)))</formula>
    </cfRule>
    <cfRule type="containsText" dxfId="22" priority="17" operator="containsText" text="ОДНОРОДНЫЕ">
      <formula>NOT(ISERROR(SEARCH("ОДНОРОДНЫЕ",L20)))</formula>
    </cfRule>
    <cfRule type="containsText" dxfId="21" priority="18" operator="containsText" text="НЕОДНОРОДНЫЕ">
      <formula>NOT(ISERROR(SEARCH("НЕОДНОРОДНЫЕ",L20)))</formula>
    </cfRule>
  </conditionalFormatting>
  <conditionalFormatting sqref="L20">
    <cfRule type="containsText" dxfId="20" priority="13" operator="containsText" text="НЕОДНОРОДНЫЕ">
      <formula>NOT(ISERROR(SEARCH("НЕОДНОРОДНЫЕ",L20)))</formula>
    </cfRule>
    <cfRule type="containsText" dxfId="19" priority="14" operator="containsText" text="ОДНОРОДНЫЕ">
      <formula>NOT(ISERROR(SEARCH("ОДНОРОДНЫЕ",L20)))</formula>
    </cfRule>
    <cfRule type="containsText" dxfId="18" priority="15" operator="containsText" text="НЕОДНОРОДНЫЕ">
      <formula>NOT(ISERROR(SEARCH("НЕОДНОРОДНЫЕ",L20)))</formula>
    </cfRule>
  </conditionalFormatting>
  <conditionalFormatting sqref="L19">
    <cfRule type="containsText" dxfId="17" priority="10" operator="containsText" text="НЕ">
      <formula>NOT(ISERROR(SEARCH("НЕ",L19)))</formula>
    </cfRule>
    <cfRule type="containsText" dxfId="16" priority="11" operator="containsText" text="ОДНОРОДНЫЕ">
      <formula>NOT(ISERROR(SEARCH("ОДНОРОДНЫЕ",L19)))</formula>
    </cfRule>
    <cfRule type="containsText" dxfId="15" priority="12" operator="containsText" text="НЕОДНОРОДНЫЕ">
      <formula>NOT(ISERROR(SEARCH("НЕОДНОРОДНЫЕ",L19)))</formula>
    </cfRule>
  </conditionalFormatting>
  <conditionalFormatting sqref="L19">
    <cfRule type="containsText" dxfId="14" priority="7" operator="containsText" text="НЕОДНОРОДНЫЕ">
      <formula>NOT(ISERROR(SEARCH("НЕОДНОРОДНЫЕ",L19)))</formula>
    </cfRule>
    <cfRule type="containsText" dxfId="13" priority="8" operator="containsText" text="ОДНОРОДНЫЕ">
      <formula>NOT(ISERROR(SEARCH("ОДНОРОДНЫЕ",L19)))</formula>
    </cfRule>
    <cfRule type="containsText" dxfId="12" priority="9" operator="containsText" text="НЕОДНОРОДНЫЕ">
      <formula>NOT(ISERROR(SEARCH("НЕОДНОРОДНЫЕ",L19)))</formula>
    </cfRule>
  </conditionalFormatting>
  <conditionalFormatting sqref="L18">
    <cfRule type="containsText" dxfId="11" priority="4" operator="containsText" text="НЕ">
      <formula>NOT(ISERROR(SEARCH("НЕ",L18)))</formula>
    </cfRule>
    <cfRule type="containsText" dxfId="10" priority="5" operator="containsText" text="ОДНОРОДНЫЕ">
      <formula>NOT(ISERROR(SEARCH("ОДНОРОДНЫЕ",L18)))</formula>
    </cfRule>
    <cfRule type="containsText" dxfId="9" priority="6" operator="containsText" text="НЕОДНОРОДНЫЕ">
      <formula>NOT(ISERROR(SEARCH("НЕОДНОРОДНЫЕ",L18)))</formula>
    </cfRule>
  </conditionalFormatting>
  <conditionalFormatting sqref="L18">
    <cfRule type="containsText" dxfId="5" priority="1" operator="containsText" text="НЕОДНОРОДНЫЕ">
      <formula>NOT(ISERROR(SEARCH("НЕОДНОРОДНЫЕ",L18)))</formula>
    </cfRule>
    <cfRule type="containsText" dxfId="4" priority="2" operator="containsText" text="ОДНОРОДНЫЕ">
      <formula>NOT(ISERROR(SEARCH("ОДНОРОДНЫЕ",L18)))</formula>
    </cfRule>
    <cfRule type="containsText" dxfId="3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2024-11-27T04:42:00Z</dcterms:modified>
</cp:coreProperties>
</file>