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2" i="1" l="1"/>
  <c r="H18" i="1"/>
  <c r="F24" i="1" l="1"/>
  <c r="G24" i="1"/>
  <c r="E24" i="1"/>
  <c r="J19" i="1"/>
  <c r="I19" i="1"/>
  <c r="H19" i="1"/>
  <c r="M19" i="1" s="1"/>
  <c r="J18" i="1"/>
  <c r="I18" i="1"/>
  <c r="M18" i="1"/>
  <c r="J20" i="1"/>
  <c r="I20" i="1"/>
  <c r="H20" i="1"/>
  <c r="M20" i="1" s="1"/>
  <c r="J21" i="1"/>
  <c r="I21" i="1"/>
  <c r="H21" i="1"/>
  <c r="M21" i="1" s="1"/>
  <c r="J22" i="1"/>
  <c r="I22" i="1"/>
  <c r="M22" i="1"/>
  <c r="K21" i="1" l="1"/>
  <c r="L21" i="1" s="1"/>
  <c r="K18" i="1"/>
  <c r="L18" i="1" s="1"/>
  <c r="K22" i="1"/>
  <c r="L22" i="1" s="1"/>
  <c r="K19" i="1"/>
  <c r="L19" i="1" s="1"/>
  <c r="K20" i="1"/>
  <c r="L20" i="1" s="1"/>
  <c r="H23" i="1" l="1"/>
  <c r="M23" i="1" s="1"/>
  <c r="M24" i="1" s="1"/>
  <c r="C15" i="1" s="1"/>
  <c r="J23" i="1"/>
  <c r="I23" i="1"/>
  <c r="K23" i="1" l="1"/>
  <c r="L23" i="1" s="1"/>
</calcChain>
</file>

<file path=xl/sharedStrings.xml><?xml version="1.0" encoding="utf-8"?>
<sst xmlns="http://schemas.openxmlformats.org/spreadsheetml/2006/main" count="46" uniqueCount="39">
  <si>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</si>
  <si>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</si>
  <si>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</si>
  <si>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</si>
  <si>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</si>
  <si>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</si>
  <si>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</si>
  <si>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</si>
  <si>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</si>
  <si>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</si>
  <si>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</si>
  <si>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</si>
  <si>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</si>
  <si>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</si>
  <si>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</si>
  <si>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</si>
  <si>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</si>
  <si>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</si>
  <si>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</si>
  <si>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</si>
  <si>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</si>
  <si>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Источник № 1</t>
  </si>
  <si>
    <t>Источник № 2</t>
  </si>
  <si>
    <t>Источник № 3</t>
  </si>
  <si>
    <t xml:space="preserve">к Извещению о проведении закупки в электронном магазине, участниками которой могут быть только субъекты малого и среднего предпринимательства </t>
  </si>
  <si>
    <t>Начальная (максимальная) цена договора</t>
  </si>
  <si>
    <t>№ 229-24</t>
  </si>
  <si>
    <t xml:space="preserve"> на поставку оргтехники и комплектующих для персональных компьютеров</t>
  </si>
  <si>
    <t>Монитор</t>
  </si>
  <si>
    <t>SSD диск</t>
  </si>
  <si>
    <t>Блок питания</t>
  </si>
  <si>
    <t>Сканер штрих-кода</t>
  </si>
  <si>
    <t>Батарейка BIOS</t>
  </si>
  <si>
    <t>Термопаста для процессора</t>
  </si>
  <si>
    <t>Шт.</t>
  </si>
  <si>
    <t>вх. № 1797-11/24 от 12.11.2024</t>
  </si>
  <si>
    <t>вх. № 2954 от 28.11.2024</t>
  </si>
  <si>
    <t>вх. № 2953 от 28.11.2024</t>
  </si>
  <si>
    <t>Начальная (максимальная) цена договора устанавливается в размере 227075 руб. (двести двадцать семь тысяч семьдесят пять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</si>
</sst>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4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J41" sqref="J41"/>
    </sheetView>
  </sheetViews>
  <sheetFormatPr defaultRowHeight="15" x14ac:dyDescent="0.25"/>
  <cols>
    <col min="1" max="1" width="6.140625" style="1" bestFit="1" customWidth="1"/>
    <col min="2" max="2" width="38" style="1" customWidth="1"/>
    <col min="3" max="3" width="11.7109375" style="1" customWidth="1"/>
    <col min="4" max="4" width="7.7109375" style="1" bestFit="1" customWidth="1"/>
    <col min="5" max="5" width="16.5703125" style="2" customWidth="1"/>
    <col min="6" max="6" width="16.28515625" style="2" customWidth="1"/>
    <col min="7" max="7" width="17.28515625" style="2" customWidth="1"/>
    <col min="8" max="8" width="13.7109375" style="2" customWidth="1"/>
    <col min="9" max="9" width="9.42578125" style="1" customWidth="1"/>
    <col min="10" max="10" width="12.5703125" style="1" customWidth="1"/>
    <col min="11" max="11" width="10.28515625" style="1" customWidth="1"/>
    <col min="12" max="12" width="22.42578125" style="1" bestFit="1" customWidth="1"/>
    <col min="13" max="13" width="15.42578125" style="2" customWidth="1"/>
    <col min="14" max="14" width="9.140625" style="1"/>
    <col min="15" max="15" width="9.7109375" style="1" bestFit="1" customWidth="1"/>
    <col min="16" max="18" width="10.7109375" style="1" bestFit="1" customWidth="1"/>
    <col min="19" max="16384" width="9.140625" style="1"/>
  </cols>
  <sheetData>
    <row r="1" spans="1:13" x14ac:dyDescent="0.25">
      <c r="A1" s="7"/>
      <c r="B1" s="7"/>
      <c r="C1" s="7"/>
      <c r="D1" s="7"/>
      <c r="E1" s="3"/>
      <c r="F1" s="3"/>
      <c r="G1" s="3"/>
      <c r="H1" s="3"/>
      <c r="I1" s="7"/>
      <c r="J1" s="7"/>
      <c r="K1" s="7"/>
      <c r="L1" s="7"/>
      <c r="M1" s="8" t="s">
        <v>20</v>
      </c>
    </row>
    <row r="2" spans="1:13" x14ac:dyDescent="0.25">
      <c r="A2" s="7"/>
      <c r="B2" s="7"/>
      <c r="C2" s="7"/>
      <c r="D2" s="7"/>
      <c r="E2" s="3"/>
      <c r="F2" s="3"/>
      <c r="G2" s="3"/>
      <c r="H2" s="3"/>
      <c r="I2" s="7"/>
      <c r="J2" s="7"/>
      <c r="K2" s="7"/>
      <c r="L2" s="7"/>
      <c r="M2" s="8" t="s">
        <v>24</v>
      </c>
    </row>
    <row r="3" spans="1:13" x14ac:dyDescent="0.25">
      <c r="A3" s="7"/>
      <c r="B3" s="7"/>
      <c r="C3" s="7"/>
      <c r="D3" s="7"/>
      <c r="E3" s="3"/>
      <c r="F3" s="3"/>
      <c r="G3" s="32" t="s">
        <v>27</v>
      </c>
      <c r="H3" s="32"/>
      <c r="I3" s="32"/>
      <c r="J3" s="32"/>
      <c r="K3" s="32"/>
      <c r="L3" s="32"/>
      <c r="M3" s="32"/>
    </row>
    <row r="4" spans="1:13" x14ac:dyDescent="0.25">
      <c r="A4" s="7"/>
      <c r="B4" s="7"/>
      <c r="C4" s="7"/>
      <c r="D4" s="7"/>
      <c r="E4" s="3"/>
      <c r="F4" s="3"/>
      <c r="G4" s="3"/>
      <c r="H4" s="3"/>
      <c r="I4" s="7"/>
      <c r="J4" s="7"/>
      <c r="K4" s="7"/>
      <c r="L4" s="7"/>
      <c r="M4" s="8" t="s">
        <v>26</v>
      </c>
    </row>
    <row r="5" spans="1:13" x14ac:dyDescent="0.25">
      <c r="A5" s="7"/>
      <c r="B5" s="7"/>
      <c r="C5" s="7"/>
      <c r="D5" s="7"/>
      <c r="E5" s="3"/>
      <c r="F5" s="3"/>
      <c r="G5" s="3"/>
      <c r="H5" s="3"/>
      <c r="I5" s="7"/>
      <c r="J5" s="7"/>
      <c r="K5" s="7"/>
      <c r="L5" s="7"/>
      <c r="M5" s="3"/>
    </row>
    <row r="6" spans="1:13" x14ac:dyDescent="0.25">
      <c r="A6" s="7"/>
      <c r="B6" s="7"/>
      <c r="C6" s="7"/>
      <c r="D6" s="7"/>
      <c r="E6" s="3"/>
      <c r="F6" s="3"/>
      <c r="G6" s="3"/>
      <c r="H6" s="3"/>
      <c r="I6" s="7"/>
      <c r="J6" s="7"/>
      <c r="K6" s="7"/>
      <c r="L6" s="7"/>
      <c r="M6" s="5" t="s">
        <v>12</v>
      </c>
    </row>
    <row r="7" spans="1:13" x14ac:dyDescent="0.25">
      <c r="A7" s="7"/>
      <c r="B7" s="7"/>
      <c r="C7" s="7"/>
      <c r="D7" s="7"/>
      <c r="E7" s="3"/>
      <c r="F7" s="3"/>
      <c r="G7" s="3"/>
      <c r="H7" s="3"/>
      <c r="I7" s="7"/>
      <c r="J7" s="7"/>
      <c r="K7" s="7"/>
      <c r="L7" s="7"/>
      <c r="M7" s="6" t="s">
        <v>17</v>
      </c>
    </row>
    <row r="8" spans="1:13" x14ac:dyDescent="0.25">
      <c r="A8" s="7"/>
      <c r="B8" s="7"/>
      <c r="C8" s="7"/>
      <c r="D8" s="7"/>
      <c r="E8" s="3"/>
      <c r="F8" s="3"/>
      <c r="G8" s="3"/>
      <c r="H8" s="3"/>
      <c r="I8" s="7"/>
      <c r="J8" s="7"/>
      <c r="K8" s="7"/>
      <c r="L8" s="7"/>
      <c r="M8" s="6" t="s">
        <v>13</v>
      </c>
    </row>
    <row r="9" spans="1:13" x14ac:dyDescent="0.25">
      <c r="A9" s="7"/>
      <c r="B9" s="7"/>
      <c r="C9" s="7"/>
      <c r="D9" s="7"/>
      <c r="E9" s="3"/>
      <c r="F9" s="3"/>
      <c r="G9" s="3"/>
      <c r="H9" s="3"/>
      <c r="I9" s="7"/>
      <c r="J9" s="7"/>
      <c r="K9" s="7"/>
      <c r="L9" s="7"/>
      <c r="M9" s="3"/>
    </row>
    <row r="10" spans="1:13" x14ac:dyDescent="0.25">
      <c r="A10" s="7"/>
      <c r="B10" s="7"/>
      <c r="C10" s="7"/>
      <c r="D10" s="7"/>
      <c r="E10" s="3"/>
      <c r="F10" s="3"/>
      <c r="G10" s="3"/>
      <c r="H10" s="3"/>
      <c r="I10" s="7"/>
      <c r="J10" s="36" t="s">
        <v>16</v>
      </c>
      <c r="K10" s="36"/>
      <c r="L10" s="7"/>
      <c r="M10" s="3" t="s">
        <v>14</v>
      </c>
    </row>
    <row r="11" spans="1:13" ht="18.75" x14ac:dyDescent="0.25">
      <c r="A11" s="7"/>
      <c r="B11" s="7"/>
      <c r="C11" s="7"/>
      <c r="D11" s="7"/>
      <c r="E11" s="3"/>
      <c r="F11" s="3"/>
      <c r="G11" s="3"/>
      <c r="H11" s="3"/>
      <c r="I11" s="7"/>
      <c r="J11" s="7"/>
      <c r="K11" s="7"/>
      <c r="L11" s="7"/>
      <c r="M11" s="4"/>
    </row>
    <row r="12" spans="1:13" ht="18.75" x14ac:dyDescent="0.25">
      <c r="A12" s="7"/>
      <c r="B12" s="36" t="s">
        <v>15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4"/>
    </row>
    <row r="13" spans="1:13" x14ac:dyDescent="0.25">
      <c r="A13" s="7"/>
      <c r="B13" s="7"/>
      <c r="C13" s="7"/>
      <c r="D13" s="7"/>
      <c r="E13" s="3"/>
      <c r="F13" s="3"/>
      <c r="G13" s="3"/>
      <c r="H13" s="3"/>
      <c r="I13" s="7"/>
      <c r="J13" s="7"/>
      <c r="K13" s="7"/>
      <c r="L13" s="7"/>
      <c r="M13" s="3"/>
    </row>
    <row r="14" spans="1:13" x14ac:dyDescent="0.25">
      <c r="A14" s="7"/>
      <c r="B14" s="7"/>
      <c r="C14" s="7"/>
      <c r="D14" s="7"/>
      <c r="E14" s="3"/>
      <c r="F14" s="3"/>
      <c r="G14" s="3"/>
      <c r="H14" s="3"/>
      <c r="I14" s="7"/>
      <c r="J14" s="7"/>
      <c r="K14" s="7"/>
      <c r="L14" s="7"/>
      <c r="M14" s="3"/>
    </row>
    <row r="15" spans="1:13" ht="30" x14ac:dyDescent="0.25">
      <c r="A15" s="41" t="s">
        <v>25</v>
      </c>
      <c r="B15" s="42"/>
      <c r="C15" s="43">
        <f>M24</f>
        <v>227074.99999999997</v>
      </c>
      <c r="D15" s="42"/>
      <c r="E15" s="29" t="s">
        <v>35</v>
      </c>
      <c r="F15" s="29" t="s">
        <v>36</v>
      </c>
      <c r="G15" s="29" t="s">
        <v>37</v>
      </c>
      <c r="H15" s="9"/>
      <c r="I15" s="10"/>
      <c r="J15" s="10"/>
      <c r="K15" s="10"/>
      <c r="L15" s="10"/>
      <c r="M15" s="9"/>
    </row>
    <row r="16" spans="1:13" x14ac:dyDescent="0.25">
      <c r="A16" s="30" t="s">
        <v>0</v>
      </c>
      <c r="B16" s="30" t="s">
        <v>1</v>
      </c>
      <c r="C16" s="30" t="s">
        <v>2</v>
      </c>
      <c r="D16" s="30"/>
      <c r="E16" s="9" t="s">
        <v>21</v>
      </c>
      <c r="F16" s="9" t="s">
        <v>22</v>
      </c>
      <c r="G16" s="9" t="s">
        <v>23</v>
      </c>
      <c r="H16" s="39" t="s">
        <v>11</v>
      </c>
      <c r="I16" s="30" t="s">
        <v>8</v>
      </c>
      <c r="J16" s="30" t="s">
        <v>9</v>
      </c>
      <c r="K16" s="30" t="s">
        <v>10</v>
      </c>
      <c r="L16" s="30" t="s">
        <v>6</v>
      </c>
      <c r="M16" s="38" t="s">
        <v>7</v>
      </c>
    </row>
    <row r="17" spans="1:15" x14ac:dyDescent="0.25">
      <c r="A17" s="31"/>
      <c r="B17" s="31"/>
      <c r="C17" s="11" t="s">
        <v>3</v>
      </c>
      <c r="D17" s="11" t="s">
        <v>4</v>
      </c>
      <c r="E17" s="20" t="s">
        <v>5</v>
      </c>
      <c r="F17" s="9" t="s">
        <v>5</v>
      </c>
      <c r="G17" s="9" t="s">
        <v>5</v>
      </c>
      <c r="H17" s="40"/>
      <c r="I17" s="30"/>
      <c r="J17" s="30"/>
      <c r="K17" s="30"/>
      <c r="L17" s="30"/>
      <c r="M17" s="38"/>
    </row>
    <row r="18" spans="1:15" x14ac:dyDescent="0.25">
      <c r="A18" s="13">
        <v>1</v>
      </c>
      <c r="B18" s="23" t="s">
        <v>28</v>
      </c>
      <c r="C18" s="27" t="s">
        <v>34</v>
      </c>
      <c r="D18" s="27">
        <v>5</v>
      </c>
      <c r="E18" s="21">
        <v>14950</v>
      </c>
      <c r="F18" s="44">
        <v>14300</v>
      </c>
      <c r="G18" s="29">
        <v>16900</v>
      </c>
      <c r="H18" s="26">
        <f>ROUND(AVERAGE(E18:G18),2)</f>
        <v>15383.33</v>
      </c>
      <c r="I18" s="27">
        <f t="shared" ref="I18:I19" si="0" xml:space="preserve"> COUNT(E18:G18)</f>
        <v>3</v>
      </c>
      <c r="J18" s="27">
        <f t="shared" ref="J18:J19" si="1">STDEV(E18:G18)</f>
        <v>1353.0828996529863</v>
      </c>
      <c r="K18" s="27">
        <f t="shared" ref="K18:K19" si="2">J18/H18*100</f>
        <v>8.7957737346399405</v>
      </c>
      <c r="L18" s="27" t="str">
        <f t="shared" ref="L18:L19" si="3">IF(K18&lt;33,"ОДНОРОДНЫЕ","НЕОДНОРОДНЫЕ")</f>
        <v>ОДНОРОДНЫЕ</v>
      </c>
      <c r="M18" s="26">
        <f t="shared" ref="M18:M19" si="4">D18*H18</f>
        <v>76916.649999999994</v>
      </c>
    </row>
    <row r="19" spans="1:15" x14ac:dyDescent="0.25">
      <c r="A19" s="13">
        <v>2</v>
      </c>
      <c r="B19" s="23" t="s">
        <v>29</v>
      </c>
      <c r="C19" s="27" t="s">
        <v>34</v>
      </c>
      <c r="D19" s="27">
        <v>5</v>
      </c>
      <c r="E19" s="21">
        <v>2795</v>
      </c>
      <c r="F19" s="44">
        <v>4700</v>
      </c>
      <c r="G19" s="29">
        <v>2795</v>
      </c>
      <c r="H19" s="26">
        <f t="shared" ref="H18:H23" si="5">ROUND(AVERAGE(E19:G19),2)</f>
        <v>3430</v>
      </c>
      <c r="I19" s="27">
        <f t="shared" si="0"/>
        <v>3</v>
      </c>
      <c r="J19" s="27">
        <f t="shared" si="1"/>
        <v>1099.8522628062371</v>
      </c>
      <c r="K19" s="27">
        <f t="shared" si="2"/>
        <v>32.065663638665804</v>
      </c>
      <c r="L19" s="27" t="str">
        <f t="shared" si="3"/>
        <v>ОДНОРОДНЫЕ</v>
      </c>
      <c r="M19" s="26">
        <f t="shared" si="4"/>
        <v>17150</v>
      </c>
    </row>
    <row r="20" spans="1:15" x14ac:dyDescent="0.25">
      <c r="A20" s="13">
        <v>3</v>
      </c>
      <c r="B20" s="23" t="s">
        <v>30</v>
      </c>
      <c r="C20" s="27" t="s">
        <v>34</v>
      </c>
      <c r="D20" s="27">
        <v>10</v>
      </c>
      <c r="E20" s="21">
        <v>5070</v>
      </c>
      <c r="F20" s="44">
        <v>5460</v>
      </c>
      <c r="G20" s="29">
        <v>4680</v>
      </c>
      <c r="H20" s="26">
        <f t="shared" si="5"/>
        <v>5070</v>
      </c>
      <c r="I20" s="27">
        <f t="shared" ref="I20" si="6" xml:space="preserve"> COUNT(E20:G20)</f>
        <v>3</v>
      </c>
      <c r="J20" s="27">
        <f t="shared" ref="J20" si="7">STDEV(E20:G20)</f>
        <v>390</v>
      </c>
      <c r="K20" s="27">
        <f t="shared" ref="K20" si="8">J20/H20*100</f>
        <v>7.6923076923076925</v>
      </c>
      <c r="L20" s="27" t="str">
        <f t="shared" ref="L20" si="9">IF(K20&lt;33,"ОДНОРОДНЫЕ","НЕОДНОРОДНЫЕ")</f>
        <v>ОДНОРОДНЫЕ</v>
      </c>
      <c r="M20" s="26">
        <f t="shared" ref="M20" si="10">D20*H20</f>
        <v>50700</v>
      </c>
    </row>
    <row r="21" spans="1:15" x14ac:dyDescent="0.25">
      <c r="A21" s="13">
        <v>4</v>
      </c>
      <c r="B21" s="23" t="s">
        <v>31</v>
      </c>
      <c r="C21" s="27" t="s">
        <v>34</v>
      </c>
      <c r="D21" s="27">
        <v>10</v>
      </c>
      <c r="E21" s="21">
        <v>7020</v>
      </c>
      <c r="F21" s="44">
        <v>7280</v>
      </c>
      <c r="G21" s="29">
        <v>8385</v>
      </c>
      <c r="H21" s="26">
        <f t="shared" si="5"/>
        <v>7561.67</v>
      </c>
      <c r="I21" s="27">
        <f t="shared" ref="I21" si="11" xml:space="preserve"> COUNT(E21:G21)</f>
        <v>3</v>
      </c>
      <c r="J21" s="27">
        <f t="shared" ref="J21" si="12">STDEV(E21:G21)</f>
        <v>724.78157629270174</v>
      </c>
      <c r="K21" s="27">
        <f t="shared" ref="K21" si="13">J21/H21*100</f>
        <v>9.5849405791670588</v>
      </c>
      <c r="L21" s="27" t="str">
        <f t="shared" ref="L21" si="14">IF(K21&lt;33,"ОДНОРОДНЫЕ","НЕОДНОРОДНЫЕ")</f>
        <v>ОДНОРОДНЫЕ</v>
      </c>
      <c r="M21" s="26">
        <f t="shared" ref="M21" si="15">D21*H21</f>
        <v>75616.7</v>
      </c>
    </row>
    <row r="22" spans="1:15" x14ac:dyDescent="0.25">
      <c r="A22" s="13">
        <v>5</v>
      </c>
      <c r="B22" s="23" t="s">
        <v>32</v>
      </c>
      <c r="C22" s="27" t="s">
        <v>34</v>
      </c>
      <c r="D22" s="27">
        <v>5</v>
      </c>
      <c r="E22" s="21">
        <v>520</v>
      </c>
      <c r="F22" s="44">
        <v>280</v>
      </c>
      <c r="G22" s="29">
        <v>520</v>
      </c>
      <c r="H22" s="26">
        <f>ROUND(AVERAGE(E22:G22),2)</f>
        <v>440</v>
      </c>
      <c r="I22" s="27">
        <f t="shared" ref="I22" si="16" xml:space="preserve"> COUNT(E22:G22)</f>
        <v>3</v>
      </c>
      <c r="J22" s="27">
        <f t="shared" ref="J22" si="17">STDEV(E22:G22)</f>
        <v>138.5640646055102</v>
      </c>
      <c r="K22" s="27">
        <f t="shared" ref="K22" si="18">J22/H22*100</f>
        <v>31.491832864888679</v>
      </c>
      <c r="L22" s="27" t="str">
        <f t="shared" ref="L22" si="19">IF(K22&lt;33,"ОДНОРОДНЫЕ","НЕОДНОРОДНЫЕ")</f>
        <v>ОДНОРОДНЫЕ</v>
      </c>
      <c r="M22" s="26">
        <f t="shared" ref="M22" si="20">D22*H22</f>
        <v>2200</v>
      </c>
    </row>
    <row r="23" spans="1:15" x14ac:dyDescent="0.25">
      <c r="A23" s="13">
        <v>6</v>
      </c>
      <c r="B23" s="23" t="s">
        <v>33</v>
      </c>
      <c r="C23" s="27" t="s">
        <v>34</v>
      </c>
      <c r="D23" s="27">
        <v>5</v>
      </c>
      <c r="E23" s="21">
        <v>1235</v>
      </c>
      <c r="F23" s="28">
        <v>780</v>
      </c>
      <c r="G23" s="29">
        <v>680</v>
      </c>
      <c r="H23" s="24">
        <f t="shared" si="5"/>
        <v>898.33</v>
      </c>
      <c r="I23" s="25">
        <f t="shared" ref="I23" si="21" xml:space="preserve"> COUNT(E23:G23)</f>
        <v>3</v>
      </c>
      <c r="J23" s="25">
        <f t="shared" ref="J23" si="22">STDEV(E23:G23)</f>
        <v>295.81807472386345</v>
      </c>
      <c r="K23" s="25">
        <f t="shared" ref="K23" si="23">J23/H23*100</f>
        <v>32.929778001832673</v>
      </c>
      <c r="L23" s="25" t="str">
        <f t="shared" ref="L23" si="24">IF(K23&lt;33,"ОДНОРОДНЫЕ","НЕОДНОРОДНЫЕ")</f>
        <v>ОДНОРОДНЫЕ</v>
      </c>
      <c r="M23" s="24">
        <f t="shared" ref="M23" si="25">D23*H23</f>
        <v>4491.6500000000005</v>
      </c>
    </row>
    <row r="24" spans="1:15" x14ac:dyDescent="0.25">
      <c r="A24" s="19"/>
      <c r="B24" s="14"/>
      <c r="C24" s="15"/>
      <c r="D24" s="16"/>
      <c r="E24" s="22">
        <f>SUMPRODUCT($D$18:$D$23,E18:E23)</f>
        <v>218400</v>
      </c>
      <c r="F24" s="26">
        <f t="shared" ref="F24:G24" si="26">SUMPRODUCT($D$18:$D$23,F18:F23)</f>
        <v>227700</v>
      </c>
      <c r="G24" s="26">
        <f t="shared" si="26"/>
        <v>235125</v>
      </c>
      <c r="H24" s="9"/>
      <c r="I24" s="10"/>
      <c r="J24" s="10"/>
      <c r="K24" s="10"/>
      <c r="L24" s="10"/>
      <c r="M24" s="12">
        <f>SUM(M18:M23)</f>
        <v>227074.99999999997</v>
      </c>
    </row>
    <row r="25" spans="1:15" x14ac:dyDescent="0.25">
      <c r="A25" s="7"/>
      <c r="B25" s="7"/>
      <c r="C25" s="7"/>
      <c r="D25" s="7"/>
      <c r="E25" s="3"/>
      <c r="F25" s="3"/>
      <c r="G25" s="3"/>
      <c r="H25" s="3"/>
      <c r="I25" s="7"/>
      <c r="J25" s="7"/>
      <c r="K25" s="7"/>
      <c r="L25" s="7"/>
      <c r="M25" s="3"/>
    </row>
    <row r="26" spans="1:15" s="7" customFormat="1" x14ac:dyDescent="0.25">
      <c r="A26" s="37" t="s">
        <v>19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</row>
    <row r="27" spans="1:15" s="7" customFormat="1" x14ac:dyDescent="0.25">
      <c r="A27" s="35" t="s">
        <v>18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5" s="7" customFormat="1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1:15" s="18" customFormat="1" x14ac:dyDescent="0.25">
      <c r="A29" s="33" t="s">
        <v>38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17"/>
      <c r="O29" s="17"/>
    </row>
  </sheetData>
  <mergeCells count="18">
    <mergeCell ref="A29:M29"/>
    <mergeCell ref="A28:M28"/>
    <mergeCell ref="J10:K10"/>
    <mergeCell ref="B12:L12"/>
    <mergeCell ref="A26:M26"/>
    <mergeCell ref="A27:M27"/>
    <mergeCell ref="M16:M17"/>
    <mergeCell ref="H16:H17"/>
    <mergeCell ref="I16:I17"/>
    <mergeCell ref="J16:J17"/>
    <mergeCell ref="K16:K17"/>
    <mergeCell ref="A15:B15"/>
    <mergeCell ref="C15:D15"/>
    <mergeCell ref="L16:L17"/>
    <mergeCell ref="A16:A17"/>
    <mergeCell ref="G3:M3"/>
    <mergeCell ref="B16:B17"/>
    <mergeCell ref="C16:D16"/>
  </mergeCells>
  <conditionalFormatting sqref="L24">
    <cfRule type="containsText" dxfId="41" priority="118" operator="containsText" text="НЕ">
      <formula>NOT(ISERROR(SEARCH("НЕ",L24)))</formula>
    </cfRule>
    <cfRule type="containsText" dxfId="40" priority="119" operator="containsText" text="ОДНОРОДНЫЕ">
      <formula>NOT(ISERROR(SEARCH("ОДНОРОДНЫЕ",L24)))</formula>
    </cfRule>
    <cfRule type="containsText" dxfId="39" priority="120" operator="containsText" text="НЕОДНОРОДНЫЕ">
      <formula>NOT(ISERROR(SEARCH("НЕОДНОРОДНЫЕ",L24)))</formula>
    </cfRule>
  </conditionalFormatting>
  <conditionalFormatting sqref="L24">
    <cfRule type="containsText" dxfId="38" priority="115" operator="containsText" text="НЕОДНОРОДНЫЕ">
      <formula>NOT(ISERROR(SEARCH("НЕОДНОРОДНЫЕ",L24)))</formula>
    </cfRule>
    <cfRule type="containsText" dxfId="37" priority="116" operator="containsText" text="ОДНОРОДНЫЕ">
      <formula>NOT(ISERROR(SEARCH("ОДНОРОДНЫЕ",L24)))</formula>
    </cfRule>
    <cfRule type="containsText" dxfId="36" priority="117" operator="containsText" text="НЕОДНОРОДНЫЕ">
      <formula>NOT(ISERROR(SEARCH("НЕОДНОРОДНЫЕ",L24)))</formula>
    </cfRule>
  </conditionalFormatting>
  <conditionalFormatting sqref="L23">
    <cfRule type="containsText" dxfId="35" priority="34" operator="containsText" text="НЕ">
      <formula>NOT(ISERROR(SEARCH("НЕ",L23)))</formula>
    </cfRule>
    <cfRule type="containsText" dxfId="34" priority="35" operator="containsText" text="ОДНОРОДНЫЕ">
      <formula>NOT(ISERROR(SEARCH("ОДНОРОДНЫЕ",L23)))</formula>
    </cfRule>
    <cfRule type="containsText" dxfId="33" priority="36" operator="containsText" text="НЕОДНОРОДНЫЕ">
      <formula>NOT(ISERROR(SEARCH("НЕОДНОРОДНЫЕ",L23)))</formula>
    </cfRule>
  </conditionalFormatting>
  <conditionalFormatting sqref="L23">
    <cfRule type="containsText" dxfId="32" priority="31" operator="containsText" text="НЕОДНОРОДНЫЕ">
      <formula>NOT(ISERROR(SEARCH("НЕОДНОРОДНЫЕ",L23)))</formula>
    </cfRule>
    <cfRule type="containsText" dxfId="31" priority="32" operator="containsText" text="ОДНОРОДНЫЕ">
      <formula>NOT(ISERROR(SEARCH("ОДНОРОДНЫЕ",L23)))</formula>
    </cfRule>
    <cfRule type="containsText" dxfId="30" priority="33" operator="containsText" text="НЕОДНОРОДНЫЕ">
      <formula>NOT(ISERROR(SEARCH("НЕОДНОРОДНЫЕ",L23)))</formula>
    </cfRule>
  </conditionalFormatting>
  <conditionalFormatting sqref="L22">
    <cfRule type="containsText" dxfId="29" priority="28" operator="containsText" text="НЕ">
      <formula>NOT(ISERROR(SEARCH("НЕ",L22)))</formula>
    </cfRule>
    <cfRule type="containsText" dxfId="28" priority="29" operator="containsText" text="ОДНОРОДНЫЕ">
      <formula>NOT(ISERROR(SEARCH("ОДНОРОДНЫЕ",L22)))</formula>
    </cfRule>
    <cfRule type="containsText" dxfId="27" priority="30" operator="containsText" text="НЕОДНОРОДНЫЕ">
      <formula>NOT(ISERROR(SEARCH("НЕОДНОРОДНЫЕ",L22)))</formula>
    </cfRule>
  </conditionalFormatting>
  <conditionalFormatting sqref="L22">
    <cfRule type="containsText" dxfId="26" priority="25" operator="containsText" text="НЕОДНОРОДНЫЕ">
      <formula>NOT(ISERROR(SEARCH("НЕОДНОРОДНЫЕ",L22)))</formula>
    </cfRule>
    <cfRule type="containsText" dxfId="25" priority="26" operator="containsText" text="ОДНОРОДНЫЕ">
      <formula>NOT(ISERROR(SEARCH("ОДНОРОДНЫЕ",L22)))</formula>
    </cfRule>
    <cfRule type="containsText" dxfId="24" priority="27" operator="containsText" text="НЕОДНОРОДНЫЕ">
      <formula>NOT(ISERROR(SEARCH("НЕОДНОРОДНЫЕ",L22)))</formula>
    </cfRule>
  </conditionalFormatting>
  <conditionalFormatting sqref="L21">
    <cfRule type="containsText" dxfId="23" priority="22" operator="containsText" text="НЕ">
      <formula>NOT(ISERROR(SEARCH("НЕ",L21)))</formula>
    </cfRule>
    <cfRule type="containsText" dxfId="22" priority="23" operator="containsText" text="ОДНОРОДНЫЕ">
      <formula>NOT(ISERROR(SEARCH("ОДНОРОДНЫЕ",L21)))</formula>
    </cfRule>
    <cfRule type="containsText" dxfId="21" priority="24" operator="containsText" text="НЕОДНОРОДНЫЕ">
      <formula>NOT(ISERROR(SEARCH("НЕОДНОРОДНЫЕ",L21)))</formula>
    </cfRule>
  </conditionalFormatting>
  <conditionalFormatting sqref="L21">
    <cfRule type="containsText" dxfId="20" priority="19" operator="containsText" text="НЕОДНОРОДНЫЕ">
      <formula>NOT(ISERROR(SEARCH("НЕОДНОРОДНЫЕ",L21)))</formula>
    </cfRule>
    <cfRule type="containsText" dxfId="19" priority="20" operator="containsText" text="ОДНОРОДНЫЕ">
      <formula>NOT(ISERROR(SEARCH("ОДНОРОДНЫЕ",L21)))</formula>
    </cfRule>
    <cfRule type="containsText" dxfId="18" priority="21" operator="containsText" text="НЕОДНОРОДНЫЕ">
      <formula>NOT(ISERROR(SEARCH("НЕОДНОРОДНЫЕ",L21)))</formula>
    </cfRule>
  </conditionalFormatting>
  <conditionalFormatting sqref="L20">
    <cfRule type="containsText" dxfId="17" priority="16" operator="containsText" text="НЕ">
      <formula>NOT(ISERROR(SEARCH("НЕ",L20)))</formula>
    </cfRule>
    <cfRule type="containsText" dxfId="16" priority="17" operator="containsText" text="ОДНОРОДНЫЕ">
      <formula>NOT(ISERROR(SEARCH("ОДНОРОДНЫЕ",L20)))</formula>
    </cfRule>
    <cfRule type="containsText" dxfId="15" priority="18" operator="containsText" text="НЕОДНОРОДНЫЕ">
      <formula>NOT(ISERROR(SEARCH("НЕОДНОРОДНЫЕ",L20)))</formula>
    </cfRule>
  </conditionalFormatting>
  <conditionalFormatting sqref="L20">
    <cfRule type="containsText" dxfId="14" priority="13" operator="containsText" text="НЕОДНОРОДНЫЕ">
      <formula>NOT(ISERROR(SEARCH("НЕОДНОРОДНЫЕ",L20)))</formula>
    </cfRule>
    <cfRule type="containsText" dxfId="13" priority="14" operator="containsText" text="ОДНОРОДНЫЕ">
      <formula>NOT(ISERROR(SEARCH("ОДНОРОДНЫЕ",L20)))</formula>
    </cfRule>
    <cfRule type="containsText" dxfId="12" priority="15" operator="containsText" text="НЕОДНОРОДНЫЕ">
      <formula>NOT(ISERROR(SEARCH("НЕОДНОРОДНЫЕ",L20)))</formula>
    </cfRule>
  </conditionalFormatting>
  <conditionalFormatting sqref="L19">
    <cfRule type="containsText" dxfId="11" priority="10" operator="containsText" text="НЕ">
      <formula>NOT(ISERROR(SEARCH("НЕ",L19)))</formula>
    </cfRule>
    <cfRule type="containsText" dxfId="10" priority="11" operator="containsText" text="ОДНОРОДНЫЕ">
      <formula>NOT(ISERROR(SEARCH("ОДНОРОДНЫЕ",L19)))</formula>
    </cfRule>
    <cfRule type="containsText" dxfId="9" priority="12" operator="containsText" text="НЕОДНОРОДНЫЕ">
      <formula>NOT(ISERROR(SEARCH("НЕОДНОРОДНЫЕ",L19)))</formula>
    </cfRule>
  </conditionalFormatting>
  <conditionalFormatting sqref="L19">
    <cfRule type="containsText" dxfId="8" priority="7" operator="containsText" text="НЕОДНОРОДНЫЕ">
      <formula>NOT(ISERROR(SEARCH("НЕОДНОРОДНЫЕ",L19)))</formula>
    </cfRule>
    <cfRule type="containsText" dxfId="7" priority="8" operator="containsText" text="ОДНОРОДНЫЕ">
      <formula>NOT(ISERROR(SEARCH("ОДНОРОДНЫЕ",L19)))</formula>
    </cfRule>
    <cfRule type="containsText" dxfId="6" priority="9" operator="containsText" text="НЕОДНОРОДНЫЕ">
      <formula>NOT(ISERROR(SEARCH("НЕОДНОРОДНЫЕ",L19)))</formula>
    </cfRule>
  </conditionalFormatting>
  <conditionalFormatting sqref="L18">
    <cfRule type="containsText" dxfId="5" priority="4" operator="containsText" text="НЕ">
      <formula>NOT(ISERROR(SEARCH("НЕ",L18)))</formula>
    </cfRule>
    <cfRule type="containsText" dxfId="4" priority="5" operator="containsText" text="ОДНОРОДНЫЕ">
      <formula>NOT(ISERROR(SEARCH("ОДНОРОДНЫЕ",L18)))</formula>
    </cfRule>
    <cfRule type="containsText" dxfId="3" priority="6" operator="containsText" text="НЕОДНОРОДНЫЕ">
      <formula>NOT(ISERROR(SEARCH("НЕОДНОРОДНЫЕ",L18)))</formula>
    </cfRule>
  </conditionalFormatting>
  <conditionalFormatting sqref="L18">
    <cfRule type="containsText" dxfId="2" priority="1" operator="containsText" text="НЕОДНОРОДНЫЕ">
      <formula>NOT(ISERROR(SEARCH("НЕОДНОРОДНЫЕ",L18)))</formula>
    </cfRule>
    <cfRule type="containsText" dxfId="1" priority="2" operator="containsText" text="ОДНОРОДНЫЕ">
      <formula>NOT(ISERROR(SEARCH("ОДНОРОДНЫЕ",L18)))</formula>
    </cfRule>
    <cfRule type="containsText" dxfId="0" priority="3" operator="containsText" text="НЕОДНОРОДНЫЕ">
      <formula>NOT(ISERROR(SEARCH("НЕОДНОРОДНЫЕ",L18)))</formula>
    </cfRule>
  </conditionalFormatting>
  <pageMargins left="0.31496062992125984" right="0.19685039370078741" top="0.35433070866141736" bottom="0.35433070866141736" header="0.11811023622047245" footer="0.11811023622047245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2024-11-25T13:31:38Z</dcterms:modified>
</cp:coreProperties>
</file>